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65" yWindow="255" windowWidth="10155" windowHeight="7050" activeTab="1"/>
  </bookViews>
  <sheets>
    <sheet name="Notes" sheetId="13" r:id="rId1"/>
    <sheet name="Input Data" sheetId="2" r:id="rId2"/>
    <sheet name="Stuct Eng Build Invoice" sheetId="3" r:id="rId3"/>
    <sheet name="Scales" sheetId="6" r:id="rId4"/>
    <sheet name="Previous Payments" sheetId="7" r:id="rId5"/>
    <sheet name="Travelling &amp; Subsistence" sheetId="8" r:id="rId6"/>
    <sheet name="Trip Sheet" sheetId="14" r:id="rId7"/>
    <sheet name="Typing, Duplicating, &amp; Printing" sheetId="9" r:id="rId8"/>
    <sheet name="Time Based" sheetId="10" r:id="rId9"/>
    <sheet name="Site staff &amp; Other" sheetId="11" r:id="rId10"/>
    <sheet name="Non Taxable" sheetId="12" r:id="rId11"/>
    <sheet name="Summary A3" sheetId="15" r:id="rId12"/>
  </sheets>
  <definedNames>
    <definedName name="_xlnm.Print_Area" localSheetId="1">'Input Data'!$A$1:$H$45</definedName>
    <definedName name="_xlnm.Print_Area" localSheetId="9">'Site staff &amp; Other'!$A$1:$H$59</definedName>
    <definedName name="_xlnm.Print_Area" localSheetId="2">'Stuct Eng Build Invoice'!$A$1:$Q$83</definedName>
    <definedName name="_xlnm.Print_Area" localSheetId="8">'Time Based'!$A$1:$H$62</definedName>
    <definedName name="_xlnm.Print_Area" localSheetId="5">'Travelling &amp; Subsistence'!$A$1:$I$61</definedName>
    <definedName name="_xlnm.Print_Area" localSheetId="7">'Typing, Duplicating, &amp; Printing'!$A$1:$I$66</definedName>
    <definedName name="_xlnm.Print_Titles" localSheetId="2">'Stuct Eng Build Invoice'!$1:$7</definedName>
    <definedName name="SCALE_2007B">Scales!$B$3:$E$8</definedName>
    <definedName name="Z_F2EF8C40_5F38_4711_A114_3A47916B87AA_.wvu.PrintArea" localSheetId="1" hidden="1">'Input Data'!$A$1:$H$45</definedName>
    <definedName name="Z_F2EF8C40_5F38_4711_A114_3A47916B87AA_.wvu.PrintArea" localSheetId="9" hidden="1">'Site staff &amp; Other'!$A$1:$H$59</definedName>
    <definedName name="Z_F2EF8C40_5F38_4711_A114_3A47916B87AA_.wvu.PrintArea" localSheetId="2" hidden="1">'Stuct Eng Build Invoice'!$A$1:$Q$83</definedName>
    <definedName name="Z_F2EF8C40_5F38_4711_A114_3A47916B87AA_.wvu.PrintArea" localSheetId="8" hidden="1">'Time Based'!$A$1:$H$61</definedName>
    <definedName name="Z_F2EF8C40_5F38_4711_A114_3A47916B87AA_.wvu.PrintArea" localSheetId="5" hidden="1">'Travelling &amp; Subsistence'!$A$1:$I$61</definedName>
    <definedName name="Z_F2EF8C40_5F38_4711_A114_3A47916B87AA_.wvu.PrintTitles" localSheetId="2" hidden="1">'Stuct Eng Build Invoice'!$2:$7</definedName>
  </definedNames>
  <calcPr calcId="145621"/>
  <customWorkbookViews>
    <customWorkbookView name="Charles Beaurain - Personal View" guid="{F2EF8C40-5F38-4711-A114-3A47916B87AA}" mergeInterval="0" personalView="1" maximized="1" windowWidth="796" windowHeight="384" activeSheetId="3"/>
  </customWorkbookViews>
</workbook>
</file>

<file path=xl/calcChain.xml><?xml version="1.0" encoding="utf-8"?>
<calcChain xmlns="http://schemas.openxmlformats.org/spreadsheetml/2006/main">
  <c r="G4" i="15" l="1"/>
  <c r="F9" i="15"/>
  <c r="E3" i="12" l="1"/>
  <c r="E3" i="11"/>
  <c r="F3" i="10"/>
  <c r="E3" i="9"/>
  <c r="E3" i="8"/>
  <c r="F2" i="7"/>
  <c r="C3" i="12"/>
  <c r="C3" i="11"/>
  <c r="D3" i="10"/>
  <c r="B3" i="9"/>
  <c r="C3" i="8"/>
  <c r="D2" i="7"/>
  <c r="O9" i="3"/>
  <c r="O10" i="3"/>
  <c r="J50" i="15"/>
  <c r="H50" i="15"/>
  <c r="L49" i="15"/>
  <c r="L55" i="15" s="1"/>
  <c r="J47" i="15"/>
  <c r="L47" i="15" s="1"/>
  <c r="H47" i="15"/>
  <c r="J38" i="15"/>
  <c r="L38" i="15" s="1"/>
  <c r="H38" i="15"/>
  <c r="J29" i="15"/>
  <c r="L29" i="15" s="1"/>
  <c r="H29" i="15"/>
  <c r="O60" i="14"/>
  <c r="N44" i="14"/>
  <c r="H43" i="14"/>
  <c r="O43" i="14" s="1"/>
  <c r="O45" i="14" s="1"/>
  <c r="J36" i="14"/>
  <c r="M36" i="14" s="1"/>
  <c r="O36" i="14" s="1"/>
  <c r="O37" i="14" s="1"/>
  <c r="F36" i="14"/>
  <c r="F35" i="14"/>
  <c r="F34" i="14"/>
  <c r="F33" i="14"/>
  <c r="F37" i="14" s="1"/>
  <c r="O16" i="14"/>
  <c r="Q7" i="3"/>
  <c r="E24" i="2"/>
  <c r="I6" i="6" s="1"/>
  <c r="K6" i="6"/>
  <c r="O57" i="3"/>
  <c r="Q58" i="3"/>
  <c r="G8" i="2"/>
  <c r="E8" i="2"/>
  <c r="K13" i="6"/>
  <c r="K12" i="6"/>
  <c r="K2" i="7"/>
  <c r="D5" i="7" s="1"/>
  <c r="F5" i="7" s="1"/>
  <c r="D12" i="7"/>
  <c r="F12" i="7" s="1"/>
  <c r="D20" i="7"/>
  <c r="F20" i="7" s="1"/>
  <c r="D28" i="7"/>
  <c r="F28" i="7" s="1"/>
  <c r="D36" i="7"/>
  <c r="F36" i="7" s="1"/>
  <c r="K8" i="7"/>
  <c r="M8" i="7" s="1"/>
  <c r="K16" i="7"/>
  <c r="M16" i="7" s="1"/>
  <c r="K24" i="7"/>
  <c r="M24" i="7" s="1"/>
  <c r="K32" i="7"/>
  <c r="M32" i="7" s="1"/>
  <c r="K40" i="7"/>
  <c r="M40" i="7" s="1"/>
  <c r="I18" i="12"/>
  <c r="I20" i="12" s="1"/>
  <c r="Q74" i="3" s="1"/>
  <c r="C17" i="2"/>
  <c r="C7" i="2"/>
  <c r="A45" i="13"/>
  <c r="A47" i="13" s="1"/>
  <c r="A49" i="13" s="1"/>
  <c r="A51" i="13" s="1"/>
  <c r="A53" i="13" s="1"/>
  <c r="A55" i="13" s="1"/>
  <c r="A57" i="13" s="1"/>
  <c r="A59" i="13" s="1"/>
  <c r="A61" i="13" s="1"/>
  <c r="A63" i="13" s="1"/>
  <c r="A65" i="13" s="1"/>
  <c r="A86" i="13" s="1"/>
  <c r="A9" i="13"/>
  <c r="A11" i="13" s="1"/>
  <c r="A13" i="13" s="1"/>
  <c r="A15" i="13" s="1"/>
  <c r="A17" i="13" s="1"/>
  <c r="A19" i="13" s="1"/>
  <c r="A21" i="13" s="1"/>
  <c r="A23" i="13" s="1"/>
  <c r="A25" i="13" s="1"/>
  <c r="A27" i="13" s="1"/>
  <c r="A29" i="13" s="1"/>
  <c r="A31" i="13" s="1"/>
  <c r="A33" i="13" s="1"/>
  <c r="A35" i="13" s="1"/>
  <c r="A37" i="13" s="1"/>
  <c r="F29" i="2"/>
  <c r="O52" i="3"/>
  <c r="H12" i="10"/>
  <c r="H13" i="10"/>
  <c r="H14" i="10"/>
  <c r="H15" i="10"/>
  <c r="H16" i="10"/>
  <c r="H17" i="10"/>
  <c r="H18" i="10"/>
  <c r="H19" i="10"/>
  <c r="H20" i="10"/>
  <c r="H21" i="10"/>
  <c r="H28" i="10"/>
  <c r="H29" i="10"/>
  <c r="H30" i="10"/>
  <c r="H31" i="10"/>
  <c r="H32" i="10"/>
  <c r="H33" i="10"/>
  <c r="H34" i="10"/>
  <c r="H42" i="10" s="1"/>
  <c r="H35" i="10"/>
  <c r="H36" i="10"/>
  <c r="H37" i="10"/>
  <c r="H38" i="10"/>
  <c r="H39" i="10"/>
  <c r="H40" i="10"/>
  <c r="H41" i="10"/>
  <c r="H46" i="10"/>
  <c r="H47" i="10"/>
  <c r="H48" i="10"/>
  <c r="H49" i="10"/>
  <c r="H50" i="10"/>
  <c r="H51" i="10"/>
  <c r="H52" i="10"/>
  <c r="H53" i="10"/>
  <c r="H54" i="10"/>
  <c r="H55" i="10"/>
  <c r="H56" i="10"/>
  <c r="H57" i="10"/>
  <c r="H58" i="10"/>
  <c r="H59" i="10"/>
  <c r="I46" i="8"/>
  <c r="I57" i="8"/>
  <c r="I24" i="8"/>
  <c r="I34" i="8" s="1"/>
  <c r="I25" i="8"/>
  <c r="I26" i="8"/>
  <c r="I27" i="8"/>
  <c r="I28" i="8"/>
  <c r="I29" i="8"/>
  <c r="I30" i="8"/>
  <c r="I31" i="8"/>
  <c r="I32" i="8"/>
  <c r="I33" i="8"/>
  <c r="I49" i="9"/>
  <c r="I50" i="9"/>
  <c r="I51" i="9"/>
  <c r="I52" i="9"/>
  <c r="I53" i="9"/>
  <c r="I54" i="9"/>
  <c r="I55" i="9"/>
  <c r="I56" i="9"/>
  <c r="I57" i="9"/>
  <c r="I58" i="9"/>
  <c r="I59" i="9"/>
  <c r="I60" i="9"/>
  <c r="I61" i="9"/>
  <c r="I38" i="9"/>
  <c r="I39" i="9"/>
  <c r="I40" i="9"/>
  <c r="I41" i="9"/>
  <c r="I42" i="9"/>
  <c r="I43" i="9"/>
  <c r="I44" i="9"/>
  <c r="I19" i="9"/>
  <c r="I20" i="9"/>
  <c r="I21" i="9"/>
  <c r="I22" i="9"/>
  <c r="I23" i="9"/>
  <c r="I24" i="9"/>
  <c r="I25" i="9"/>
  <c r="I26" i="9"/>
  <c r="I27" i="9"/>
  <c r="I28" i="9"/>
  <c r="I29" i="9"/>
  <c r="I30" i="9"/>
  <c r="I31" i="9"/>
  <c r="I32" i="9"/>
  <c r="I33" i="9"/>
  <c r="I8" i="9"/>
  <c r="I9" i="9"/>
  <c r="I15" i="9" s="1"/>
  <c r="I10" i="9"/>
  <c r="I11" i="9"/>
  <c r="I12" i="9"/>
  <c r="I13" i="9"/>
  <c r="I14" i="9"/>
  <c r="H7" i="11"/>
  <c r="H8" i="11"/>
  <c r="H9" i="11"/>
  <c r="H10" i="11"/>
  <c r="H11" i="11"/>
  <c r="H12" i="11"/>
  <c r="H13" i="11"/>
  <c r="H14" i="11"/>
  <c r="H15" i="11"/>
  <c r="H16" i="11"/>
  <c r="H21" i="11"/>
  <c r="H22" i="11"/>
  <c r="H23" i="11"/>
  <c r="H24" i="11"/>
  <c r="H25" i="11"/>
  <c r="H26" i="11"/>
  <c r="H27" i="11"/>
  <c r="H28" i="11"/>
  <c r="H29" i="11"/>
  <c r="H30" i="11"/>
  <c r="H35" i="11"/>
  <c r="H36" i="11"/>
  <c r="H37" i="11"/>
  <c r="H38" i="11"/>
  <c r="H39" i="11"/>
  <c r="H40" i="11"/>
  <c r="H41" i="11"/>
  <c r="H42" i="11"/>
  <c r="H43" i="11"/>
  <c r="H44" i="11"/>
  <c r="H49" i="11"/>
  <c r="H56" i="11" s="1"/>
  <c r="A38" i="2"/>
  <c r="E14" i="2"/>
  <c r="E15" i="2"/>
  <c r="G45" i="2"/>
  <c r="A45" i="2"/>
  <c r="C14" i="2"/>
  <c r="G38" i="2"/>
  <c r="C5" i="2"/>
  <c r="E3" i="2"/>
  <c r="K2" i="3" s="1"/>
  <c r="F39" i="2"/>
  <c r="A39" i="2"/>
  <c r="F38" i="2"/>
  <c r="E38" i="2"/>
  <c r="E42" i="7"/>
  <c r="L5" i="7" s="1"/>
  <c r="L42" i="7" s="1"/>
  <c r="C42" i="7"/>
  <c r="J5" i="7" s="1"/>
  <c r="J42" i="7" s="1"/>
  <c r="H7" i="7"/>
  <c r="H8" i="7"/>
  <c r="H9" i="7" s="1"/>
  <c r="H10" i="7" s="1"/>
  <c r="H11" i="7" s="1"/>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H39" i="7" s="1"/>
  <c r="H40" i="7" s="1"/>
  <c r="H41" i="7" s="1"/>
  <c r="A6" i="7"/>
  <c r="A7" i="7"/>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Q3" i="3"/>
  <c r="M52" i="3"/>
  <c r="K1" i="3"/>
  <c r="K9" i="3"/>
  <c r="K49" i="3"/>
  <c r="M49" i="3"/>
  <c r="K52" i="3"/>
  <c r="O7" i="3"/>
  <c r="M7" i="3"/>
  <c r="O11" i="3"/>
  <c r="D10" i="3"/>
  <c r="K8" i="3"/>
  <c r="D8" i="3"/>
  <c r="D14" i="3"/>
  <c r="B4" i="3"/>
  <c r="B5" i="3"/>
  <c r="B6" i="3"/>
  <c r="B7" i="3"/>
  <c r="O12" i="3"/>
  <c r="O8" i="3"/>
  <c r="D9" i="3"/>
  <c r="D11" i="3"/>
  <c r="D12" i="3"/>
  <c r="O13" i="3"/>
  <c r="O14" i="3"/>
  <c r="C83" i="3"/>
  <c r="I34" i="9" l="1"/>
  <c r="I65" i="9" s="1"/>
  <c r="Q67" i="3" s="1"/>
  <c r="O49" i="3"/>
  <c r="K34" i="7"/>
  <c r="M34" i="7" s="1"/>
  <c r="K26" i="7"/>
  <c r="M26" i="7" s="1"/>
  <c r="K18" i="7"/>
  <c r="M18" i="7" s="1"/>
  <c r="K10" i="7"/>
  <c r="M10" i="7" s="1"/>
  <c r="D38" i="7"/>
  <c r="F38" i="7" s="1"/>
  <c r="D30" i="7"/>
  <c r="F30" i="7" s="1"/>
  <c r="D22" i="7"/>
  <c r="F22" i="7" s="1"/>
  <c r="D14" i="7"/>
  <c r="F14" i="7" s="1"/>
  <c r="D6" i="7"/>
  <c r="F6" i="7" s="1"/>
  <c r="H43" i="2"/>
  <c r="H31" i="11"/>
  <c r="A59" i="11" s="1"/>
  <c r="O61" i="14"/>
  <c r="H17" i="11"/>
  <c r="I62" i="9"/>
  <c r="K38" i="7"/>
  <c r="M38" i="7" s="1"/>
  <c r="K30" i="7"/>
  <c r="M30" i="7" s="1"/>
  <c r="K22" i="7"/>
  <c r="M22" i="7" s="1"/>
  <c r="K14" i="7"/>
  <c r="M14" i="7" s="1"/>
  <c r="K6" i="7"/>
  <c r="M6" i="7" s="1"/>
  <c r="D34" i="7"/>
  <c r="F34" i="7" s="1"/>
  <c r="D26" i="7"/>
  <c r="F26" i="7" s="1"/>
  <c r="D18" i="7"/>
  <c r="F18" i="7" s="1"/>
  <c r="D10" i="7"/>
  <c r="F10" i="7" s="1"/>
  <c r="I5" i="6"/>
  <c r="I45" i="9"/>
  <c r="K36" i="7"/>
  <c r="M36" i="7" s="1"/>
  <c r="K28" i="7"/>
  <c r="M28" i="7" s="1"/>
  <c r="K20" i="7"/>
  <c r="M20" i="7" s="1"/>
  <c r="K12" i="7"/>
  <c r="M12" i="7" s="1"/>
  <c r="D40" i="7"/>
  <c r="F40" i="7" s="1"/>
  <c r="D32" i="7"/>
  <c r="F32" i="7" s="1"/>
  <c r="D24" i="7"/>
  <c r="F24" i="7" s="1"/>
  <c r="D16" i="7"/>
  <c r="F16" i="7" s="1"/>
  <c r="D8" i="7"/>
  <c r="F8" i="7" s="1"/>
  <c r="L53" i="15"/>
  <c r="H31" i="2"/>
  <c r="H35" i="2"/>
  <c r="H32" i="2"/>
  <c r="H36" i="2"/>
  <c r="H33" i="2"/>
  <c r="H37" i="2"/>
  <c r="H30" i="2"/>
  <c r="H34" i="2"/>
  <c r="H60" i="10"/>
  <c r="H62" i="10" s="1"/>
  <c r="Q63" i="3" s="1"/>
  <c r="H22" i="10"/>
  <c r="H26" i="2"/>
  <c r="G16" i="2"/>
  <c r="D13" i="3" s="1"/>
  <c r="H45" i="11"/>
  <c r="I60" i="8"/>
  <c r="Q66" i="3" s="1"/>
  <c r="K4" i="6"/>
  <c r="K41" i="7"/>
  <c r="M41" i="7" s="1"/>
  <c r="K37" i="7"/>
  <c r="M37" i="7" s="1"/>
  <c r="K33" i="7"/>
  <c r="M33" i="7" s="1"/>
  <c r="K29" i="7"/>
  <c r="M29" i="7" s="1"/>
  <c r="K25" i="7"/>
  <c r="M25" i="7" s="1"/>
  <c r="K21" i="7"/>
  <c r="M21" i="7" s="1"/>
  <c r="K17" i="7"/>
  <c r="M17" i="7" s="1"/>
  <c r="K13" i="7"/>
  <c r="M13" i="7" s="1"/>
  <c r="K9" i="7"/>
  <c r="M9" i="7" s="1"/>
  <c r="D39" i="7"/>
  <c r="F39" i="7" s="1"/>
  <c r="D35" i="7"/>
  <c r="F35" i="7" s="1"/>
  <c r="D31" i="7"/>
  <c r="F31" i="7" s="1"/>
  <c r="D27" i="7"/>
  <c r="F27" i="7" s="1"/>
  <c r="D23" i="7"/>
  <c r="F23" i="7" s="1"/>
  <c r="D19" i="7"/>
  <c r="F19" i="7" s="1"/>
  <c r="D15" i="7"/>
  <c r="F15" i="7" s="1"/>
  <c r="D11" i="7"/>
  <c r="F11" i="7" s="1"/>
  <c r="D7" i="7"/>
  <c r="F7" i="7" s="1"/>
  <c r="G39" i="2"/>
  <c r="M50" i="3"/>
  <c r="Q49" i="3" s="1"/>
  <c r="K5" i="6"/>
  <c r="I4" i="6"/>
  <c r="L4" i="6" s="1"/>
  <c r="L5" i="6" s="1"/>
  <c r="L6" i="6" s="1"/>
  <c r="K39" i="7"/>
  <c r="M39" i="7" s="1"/>
  <c r="K35" i="7"/>
  <c r="M35" i="7" s="1"/>
  <c r="K31" i="7"/>
  <c r="M31" i="7" s="1"/>
  <c r="K27" i="7"/>
  <c r="M27" i="7" s="1"/>
  <c r="K23" i="7"/>
  <c r="M23" i="7" s="1"/>
  <c r="K19" i="7"/>
  <c r="M19" i="7" s="1"/>
  <c r="K15" i="7"/>
  <c r="M15" i="7" s="1"/>
  <c r="K11" i="7"/>
  <c r="M11" i="7" s="1"/>
  <c r="K7" i="7"/>
  <c r="M7" i="7" s="1"/>
  <c r="D41" i="7"/>
  <c r="F41" i="7" s="1"/>
  <c r="D37" i="7"/>
  <c r="F37" i="7" s="1"/>
  <c r="D33" i="7"/>
  <c r="F33" i="7" s="1"/>
  <c r="D29" i="7"/>
  <c r="F29" i="7" s="1"/>
  <c r="D25" i="7"/>
  <c r="F25" i="7" s="1"/>
  <c r="D21" i="7"/>
  <c r="F21" i="7" s="1"/>
  <c r="D17" i="7"/>
  <c r="F17" i="7" s="1"/>
  <c r="D13" i="7"/>
  <c r="F13" i="7" s="1"/>
  <c r="D9" i="7"/>
  <c r="F9" i="7" s="1"/>
  <c r="C24" i="2"/>
  <c r="H44" i="2"/>
  <c r="M53" i="3"/>
  <c r="Q52" i="3" s="1"/>
  <c r="H58" i="11" l="1"/>
  <c r="H59" i="11" s="1"/>
  <c r="Q68" i="3" s="1"/>
  <c r="Q69" i="3" s="1"/>
  <c r="K23" i="3"/>
  <c r="F42" i="7"/>
  <c r="H54" i="15"/>
  <c r="L54" i="15"/>
  <c r="L56" i="15" s="1"/>
  <c r="Q54" i="3"/>
  <c r="K41" i="3"/>
  <c r="K44" i="3"/>
  <c r="D42" i="7"/>
  <c r="K5" i="7" s="1"/>
  <c r="E44" i="3"/>
  <c r="M44" i="3"/>
  <c r="O44" i="3" s="1"/>
  <c r="G44" i="3"/>
  <c r="I44" i="3"/>
  <c r="K29" i="3"/>
  <c r="K35" i="3"/>
  <c r="K32" i="3"/>
  <c r="M35" i="3"/>
  <c r="O35" i="3" s="1"/>
  <c r="I35" i="3"/>
  <c r="G35" i="3"/>
  <c r="I32" i="3"/>
  <c r="M32" i="3"/>
  <c r="O32" i="3" s="1"/>
  <c r="I38" i="3"/>
  <c r="M38" i="3"/>
  <c r="O38" i="3" s="1"/>
  <c r="G38" i="3"/>
  <c r="M23" i="3"/>
  <c r="O23" i="3" s="1"/>
  <c r="H38" i="2"/>
  <c r="M41" i="3"/>
  <c r="O41" i="3" s="1"/>
  <c r="G41" i="3"/>
  <c r="I41" i="3"/>
  <c r="M26" i="3"/>
  <c r="O26" i="3" s="1"/>
  <c r="I26" i="3"/>
  <c r="K38" i="3"/>
  <c r="K26" i="3"/>
  <c r="M29" i="3"/>
  <c r="O29" i="3" s="1"/>
  <c r="I29" i="3"/>
  <c r="H45" i="2"/>
  <c r="I52" i="3"/>
  <c r="G16" i="8" l="1"/>
  <c r="I16" i="8" s="1"/>
  <c r="G12" i="8"/>
  <c r="I12" i="8" s="1"/>
  <c r="G8" i="8"/>
  <c r="I8" i="8" s="1"/>
  <c r="G15" i="8"/>
  <c r="I15" i="8" s="1"/>
  <c r="G11" i="8"/>
  <c r="I11" i="8" s="1"/>
  <c r="G7" i="8"/>
  <c r="I7" i="8" s="1"/>
  <c r="G14" i="8"/>
  <c r="I14" i="8" s="1"/>
  <c r="G10" i="8"/>
  <c r="I10" i="8" s="1"/>
  <c r="G13" i="8"/>
  <c r="I13" i="8" s="1"/>
  <c r="G9" i="8"/>
  <c r="I9" i="8" s="1"/>
  <c r="M24" i="3"/>
  <c r="Q23" i="3" s="1"/>
  <c r="M30" i="3"/>
  <c r="Q29" i="3" s="1"/>
  <c r="M36" i="3"/>
  <c r="Q35" i="3" s="1"/>
  <c r="M42" i="3"/>
  <c r="Q41" i="3" s="1"/>
  <c r="D18" i="2"/>
  <c r="M27" i="3"/>
  <c r="Q26" i="3" s="1"/>
  <c r="M33" i="3"/>
  <c r="Q32" i="3" s="1"/>
  <c r="M39" i="3"/>
  <c r="Q38" i="3" s="1"/>
  <c r="M45" i="3"/>
  <c r="Q44" i="3" s="1"/>
  <c r="Q17" i="3"/>
  <c r="Q20" i="3" s="1"/>
  <c r="Q15" i="3"/>
  <c r="K42" i="7"/>
  <c r="Q71" i="3" s="1"/>
  <c r="M5" i="7"/>
  <c r="M42" i="7" s="1"/>
  <c r="I17" i="8" l="1"/>
  <c r="Q62" i="3" s="1"/>
  <c r="Q61" i="3"/>
  <c r="M17" i="3"/>
  <c r="K17" i="3"/>
  <c r="O17" i="3"/>
  <c r="Q46" i="3"/>
  <c r="Q56" i="3" s="1"/>
  <c r="Q57" i="3" s="1"/>
  <c r="Q70" i="3" l="1"/>
  <c r="I75" i="3" s="1"/>
  <c r="Q64" i="3"/>
  <c r="I72" i="3" l="1"/>
  <c r="Q72" i="3"/>
  <c r="M73" i="3" s="1"/>
  <c r="Q73" i="3" s="1"/>
  <c r="Q75" i="3" s="1"/>
</calcChain>
</file>

<file path=xl/comments1.xml><?xml version="1.0" encoding="utf-8"?>
<comments xmlns="http://schemas.openxmlformats.org/spreadsheetml/2006/main">
  <authors>
    <author>BEAURAIN</author>
    <author>charles beaurain</author>
    <author>Charles Beaurain</author>
  </authors>
  <commentList>
    <comment ref="F8"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8" authorId="0">
      <text>
        <r>
          <rPr>
            <sz val="8"/>
            <color indexed="81"/>
            <rFont val="Tahoma"/>
            <family val="2"/>
          </rPr>
          <t xml:space="preserve">
</t>
        </r>
        <r>
          <rPr>
            <sz val="10"/>
            <color indexed="10"/>
            <rFont val="Tahoma"/>
            <family val="2"/>
          </rPr>
          <t>AMOUNT APPROVED BY THE D: PM</t>
        </r>
        <r>
          <rPr>
            <sz val="8"/>
            <color indexed="81"/>
            <rFont val="Tahoma"/>
            <family val="2"/>
          </rPr>
          <t xml:space="preserve">
</t>
        </r>
      </text>
    </comment>
    <comment ref="D14" authorId="1">
      <text>
        <r>
          <rPr>
            <b/>
            <sz val="10"/>
            <color indexed="81"/>
            <rFont val="Tahoma"/>
            <family val="2"/>
          </rPr>
          <t>charles beaurain:</t>
        </r>
        <r>
          <rPr>
            <sz val="10"/>
            <color indexed="81"/>
            <rFont val="Tahoma"/>
            <family val="2"/>
          </rPr>
          <t xml:space="preserve">
Type "None" if not registered otherwise insert the registration number.</t>
        </r>
      </text>
    </comment>
    <comment ref="D17" authorId="0">
      <text>
        <r>
          <rPr>
            <b/>
            <sz val="8"/>
            <color indexed="81"/>
            <rFont val="Tahoma"/>
            <family val="2"/>
          </rPr>
          <t>BEAURAIN:</t>
        </r>
        <r>
          <rPr>
            <sz val="8"/>
            <color indexed="81"/>
            <rFont val="Tahoma"/>
            <family val="2"/>
          </rPr>
          <t xml:space="preserve">
</t>
        </r>
        <r>
          <rPr>
            <sz val="10"/>
            <color indexed="81"/>
            <rFont val="Tahoma"/>
            <family val="2"/>
          </rPr>
          <t>DPW did not publish fees for 2008.  2007 tables apply for 2008.</t>
        </r>
      </text>
    </comment>
    <comment ref="D19" authorId="2">
      <text>
        <r>
          <rPr>
            <b/>
            <sz val="8"/>
            <color indexed="81"/>
            <rFont val="Tahoma"/>
            <family val="2"/>
          </rPr>
          <t>Charles Beaurain:</t>
        </r>
        <r>
          <rPr>
            <sz val="8"/>
            <color indexed="81"/>
            <rFont val="Tahoma"/>
            <family val="2"/>
          </rPr>
          <t xml:space="preserve">
</t>
        </r>
        <r>
          <rPr>
            <sz val="10"/>
            <color indexed="81"/>
            <rFont val="Tahoma"/>
            <family val="2"/>
          </rPr>
          <t>PLEASE INSERT THE PERCENTAGE TENDERED. IF IT WAS A DIRECT APPOINTMENT INSERT 100%.</t>
        </r>
      </text>
    </comment>
  </commentList>
</comments>
</file>

<file path=xl/comments2.xml><?xml version="1.0" encoding="utf-8"?>
<comments xmlns="http://schemas.openxmlformats.org/spreadsheetml/2006/main">
  <authors>
    <author>Ron Naicker</author>
  </authors>
  <commentList>
    <comment ref="I65" authorId="0">
      <text>
        <r>
          <rPr>
            <b/>
            <sz val="8"/>
            <color indexed="81"/>
            <rFont val="Tahoma"/>
            <family val="2"/>
          </rPr>
          <t>Enter this amount on the Summary page</t>
        </r>
        <r>
          <rPr>
            <sz val="8"/>
            <color indexed="81"/>
            <rFont val="Tahoma"/>
            <family val="2"/>
          </rPr>
          <t xml:space="preserve">
</t>
        </r>
      </text>
    </comment>
  </commentList>
</comments>
</file>

<file path=xl/comments3.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<sst xmlns="http://schemas.openxmlformats.org/spreadsheetml/2006/main" count="724" uniqueCount="494">
  <si>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</si>
  <si>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</si>
  <si>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</si>
  <si>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</si>
  <si>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</si>
  <si>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</si>
  <si>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</si>
  <si>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</si>
  <si>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</si>
  <si>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</si>
  <si>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</si>
  <si>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</si>
  <si>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</si>
  <si>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</si>
  <si>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</si>
  <si>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</si>
  <si>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</si>
  <si>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</si>
  <si>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</si>
  <si>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</si>
  <si>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</si>
  <si>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</si>
  <si>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</si>
  <si>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</si>
  <si>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OF</t>
  </si>
  <si>
    <t>NOTE:</t>
  </si>
  <si>
    <t>x</t>
  </si>
  <si>
    <t>CHECKED BY</t>
  </si>
  <si>
    <t>Designation</t>
  </si>
  <si>
    <t>DATE :</t>
  </si>
  <si>
    <t>Signed</t>
  </si>
  <si>
    <t>for</t>
  </si>
  <si>
    <t>TOTAL FEES (c) TIME BASED</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</si>
  <si>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</si>
  <si>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</si>
  <si>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</si>
  <si>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</si>
  <si>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</si>
  <si>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</si>
  <si>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</si>
  <si>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</si>
  <si>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</si>
  <si>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</si>
  <si>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</si>
  <si>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</si>
  <si>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</si>
  <si>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</si>
  <si>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</si>
  <si>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</si>
  <si>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SCHEDULE W: TRAVELLING TIME &amp; TRANSPORT EXPENSES</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</si>
  <si>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</si>
  <si>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</si>
  <si>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</si>
  <si>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</si>
  <si>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</si>
  <si>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</si>
  <si>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</si>
  <si>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</si>
  <si>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</si>
  <si>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</si>
  <si>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</si>
  <si>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</si>
  <si>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</si>
  <si>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</si>
  <si>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</si>
  <si>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</si>
  <si>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</si>
  <si>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</si>
  <si>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</si>
  <si>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</si>
  <si>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</si>
  <si>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Copies</t>
  </si>
  <si>
    <t>3. Covers and Binders</t>
  </si>
  <si>
    <t>No of Documents</t>
  </si>
  <si>
    <t>4. Printing Costs</t>
  </si>
  <si>
    <t>No of Prints</t>
  </si>
  <si>
    <t>Drawing Numbers</t>
  </si>
  <si>
    <t>SCHEDULE Y: SITE STAFF &amp; OTHER CHARGES</t>
  </si>
  <si>
    <t>A: Part Time Supervision</t>
  </si>
  <si>
    <t>Month</t>
  </si>
  <si>
    <t>Claimed Hours</t>
  </si>
  <si>
    <t>Part Time Supervision Total</t>
  </si>
  <si>
    <t>B: Full Time Supervision</t>
  </si>
  <si>
    <t>Approved Remuneration</t>
  </si>
  <si>
    <t>Full Time Supervision Total</t>
  </si>
  <si>
    <t>C: Travelling expenses</t>
  </si>
  <si>
    <t>Distance approved km</t>
  </si>
  <si>
    <t>Distance km</t>
  </si>
  <si>
    <t>Vehicle cc</t>
  </si>
  <si>
    <t>Tariff</t>
  </si>
  <si>
    <t>D: Other Charges</t>
  </si>
  <si>
    <t>Invoice or TMB Number</t>
  </si>
  <si>
    <t>Laboratory/ Place</t>
  </si>
  <si>
    <t>Number of tests</t>
  </si>
  <si>
    <t>Approved rate</t>
  </si>
  <si>
    <t>Other Charges Total</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</si>
  <si>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</si>
  <si>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</si>
  <si>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</si>
  <si>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</si>
  <si>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</si>
  <si>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</si>
  <si>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</si>
  <si>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</si>
  <si>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</si>
  <si>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</si>
  <si>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</si>
  <si>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</si>
  <si>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</si>
  <si>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</si>
  <si>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</si>
  <si>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</si>
  <si>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</si>
  <si>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</si>
  <si>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</si>
  <si>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</si>
  <si>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</si>
  <si>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t>
  </si>
  <si>
    <t>SERVICE: DESCRIPTION</t>
  </si>
  <si>
    <t>PAYEE: (CONSULTING ENGINEER)</t>
  </si>
  <si>
    <t>CONSULTANT'S REF. NUMBER   :</t>
  </si>
  <si>
    <t>STAGE COMPLETED:</t>
  </si>
  <si>
    <t>DRAWING NUMBER:</t>
  </si>
  <si>
    <t>+</t>
  </si>
  <si>
    <t xml:space="preserve"> Report: Time Based fees </t>
  </si>
  <si>
    <t>For DIRECTOR: Project Management</t>
  </si>
  <si>
    <t>TYPE OF PROJECT:</t>
  </si>
  <si>
    <t>TARIFF OF FEES TO APPLY</t>
  </si>
  <si>
    <t>TAX INVOICE</t>
  </si>
  <si>
    <t>PAGE 2 OF INVOICE</t>
  </si>
  <si>
    <t>TRAVELLING &amp; SUBSISTENCE CHARGES</t>
  </si>
  <si>
    <t>1. Travelling Time</t>
  </si>
  <si>
    <t>Approved Hours</t>
  </si>
  <si>
    <t>DPW WCS NO:</t>
  </si>
  <si>
    <t>TOTAL VALUE OF ENGINEERING WORK :</t>
  </si>
  <si>
    <t>DATE OF INVOICE:</t>
  </si>
  <si>
    <t>DATE OF INVOICE</t>
  </si>
  <si>
    <t>TOTAL BASIC FEE</t>
  </si>
  <si>
    <t>VALUE FOR CALCULATION PURPOSES</t>
  </si>
  <si>
    <t>STRUCTURAL ENGINEERS' BUILDING PROJECTS</t>
  </si>
  <si>
    <t>DUPLICATES NOT AFFECTED BY ANY FACTOR OTHER THAN .25.</t>
  </si>
  <si>
    <t>BUILDING PROJECT</t>
  </si>
  <si>
    <t xml:space="preserve">BASIC FEE: </t>
  </si>
  <si>
    <t>FEES (a) PRELIMINARY DESIGN, DESIGN, TENDER &amp; WORKING DRAWING STAGE</t>
  </si>
  <si>
    <t>FEES (b) CONSTRUCTION AND COMPLETION STAGES</t>
  </si>
  <si>
    <t>MASS CONCRETE FOUNDATIONS, BRICKWORK &amp; CLADDING IN DUPLICATED EXISTING FACILITIES AFFECTED BY 0.33, 0.25 &amp; 1.25 FACTORS.</t>
  </si>
  <si>
    <t>FEES (c ): TIME BASED</t>
  </si>
  <si>
    <t>FEES (d): EXPENSES AND COSTS (DISBURSEMENTS)</t>
  </si>
  <si>
    <t>TOTAL FEES (d) EXPENSES AND COSTS (DISBURSEMENTS)</t>
  </si>
  <si>
    <r>
      <t xml:space="preserve">REPORT STAGE </t>
    </r>
    <r>
      <rPr>
        <b/>
        <sz val="10"/>
        <color indexed="10"/>
        <rFont val="Arial"/>
        <family val="2"/>
      </rPr>
      <t>(If specifically appointed for this stage only )</t>
    </r>
  </si>
  <si>
    <t>WORKBOOK FOR THE CALCULATION OF CONSULTING ENGINEER'S FEES IN TERMS OF THE GUIDELINE FOR SERVICES AND FEES PUBLISHED BY ECSA AND AMENDED BY DPW</t>
  </si>
  <si>
    <t>NOTES PERTAINING TO THE COMPLETION OF THE WORKBOOK</t>
  </si>
  <si>
    <t>GROUND RULES</t>
  </si>
  <si>
    <r>
      <t xml:space="preserve">The published </t>
    </r>
    <r>
      <rPr>
        <b/>
        <sz val="10"/>
        <rFont val="Arial"/>
        <family val="2"/>
      </rPr>
      <t>Guidelines</t>
    </r>
    <r>
      <rPr>
        <sz val="10"/>
        <rFont val="Arial"/>
        <family val="2"/>
      </rPr>
      <t xml:space="preserve"> for Engineering fees have been amended</t>
    </r>
    <r>
      <rPr>
        <b/>
        <sz val="10"/>
        <rFont val="Arial"/>
        <family val="2"/>
      </rPr>
      <t xml:space="preserve"> by the DPW Letter of Invitation</t>
    </r>
    <r>
      <rPr>
        <sz val="10"/>
        <rFont val="Arial"/>
        <family val="2"/>
      </rPr>
      <t xml:space="preserve">, so one has to refer to the latter, or use a copy of the relevant Guidelines which has been marked up to show the revised Fee scale, the </t>
    </r>
    <r>
      <rPr>
        <b/>
        <sz val="10"/>
        <rFont val="Arial"/>
        <family val="2"/>
      </rPr>
      <t>DPW Guidelines (DG)</t>
    </r>
  </si>
  <si>
    <r>
      <t xml:space="preserve">Note the </t>
    </r>
    <r>
      <rPr>
        <b/>
        <sz val="10"/>
        <rFont val="Arial"/>
        <family val="2"/>
      </rPr>
      <t xml:space="preserve">standardised format </t>
    </r>
    <r>
      <rPr>
        <sz val="10"/>
        <rFont val="Arial"/>
        <family val="2"/>
      </rPr>
      <t>of the fee calculators for the different professions. The Input sheets &amp; disbursements contain virtually identical information.</t>
    </r>
  </si>
  <si>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</si>
  <si>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</si>
  <si>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</si>
  <si>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</si>
  <si>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</si>
  <si>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 (Duplications, existing installations, mass concrete, brickwork etc,)</t>
  </si>
  <si>
    <r>
      <t>Multi-tenant installations</t>
    </r>
    <r>
      <rPr>
        <sz val="10"/>
        <rFont val="Arial"/>
        <family val="2"/>
      </rPr>
      <t>: DPW is not involved in this situation, and this fee has been marked as N/A in order to avoid confusion</t>
    </r>
  </si>
  <si>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t>
    </r>
  </si>
  <si>
    <r>
      <t xml:space="preserve">While the DG provides for a fee for the </t>
    </r>
    <r>
      <rPr>
        <b/>
        <sz val="10"/>
        <rFont val="Arial"/>
        <family val="2"/>
      </rPr>
      <t>leader of the team</t>
    </r>
    <r>
      <rPr>
        <sz val="10"/>
        <rFont val="Arial"/>
        <family val="2"/>
      </rPr>
      <t>, this is not an additional fee, but a redistribution of the total fee to provide a larger share for the team leader</t>
    </r>
  </si>
  <si>
    <t>Only in case of engineering projects a fixed amount of 3% of the basic fee is allowed for the responsibilities of the "agent of the client" in accordance with the OHSA.</t>
  </si>
  <si>
    <t>Only in case of engineering projects an amount of 7% of the basic fee is allowed for the execution of targeted procurement.</t>
  </si>
  <si>
    <t>PROCEDURE TO FOLLOW IN POPULATING THE WORKBOOK:</t>
  </si>
  <si>
    <t>Start by opening the worksheet "Input Data"</t>
  </si>
  <si>
    <r>
      <t xml:space="preserve">Some </t>
    </r>
    <r>
      <rPr>
        <b/>
        <sz val="10"/>
        <rFont val="Arial"/>
        <family val="2"/>
      </rPr>
      <t>comments or notes</t>
    </r>
    <r>
      <rPr>
        <sz val="10"/>
        <rFont val="Arial"/>
        <family val="2"/>
      </rPr>
      <t xml:space="preserve"> with arrows pointing to certain cells are displayed to guide the user, but they will not be printed.</t>
    </r>
  </si>
  <si>
    <t>Only coloured cells require input from the Consulting Engineer/Project manager</t>
  </si>
  <si>
    <t>Access to any cells within the workbook, which do not require to be populated, have been protected - do not try to access/open any uncoloured cells on any of the worksheets.</t>
  </si>
  <si>
    <t xml:space="preserve">Populate all yellow coloured cells.  Arrows, tab- or enter keys or mouse can be used to move around the worksheet (i.e. to cells to which access are possible).  </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</si>
  <si>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</si>
  <si>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Open the other worksheets one by one and populate them with the correct information.</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</si>
  <si>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</si>
  <si>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t>
  </si>
  <si>
    <t>This workbook makes provision for 36 payments.  From experience this should be enough.  If not, the matter must be reported to the D/PM Support, who can take same up with the designer/compiler of the workbook.</t>
  </si>
  <si>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</si>
  <si>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</si>
  <si>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t>STRUCTURAL ENGINEERING SERVICES</t>
  </si>
  <si>
    <r>
      <t xml:space="preserve">When typing </t>
    </r>
    <r>
      <rPr>
        <b/>
        <sz val="10"/>
        <rFont val="Arial"/>
        <family val="2"/>
      </rPr>
      <t>amounts</t>
    </r>
    <r>
      <rPr>
        <sz val="10"/>
        <rFont val="Arial"/>
        <family val="2"/>
      </rPr>
      <t xml:space="preserve"> only type the value. No "R" in front and no spaces between the numbers.</t>
    </r>
  </si>
  <si>
    <t>FEES CODE (YEAR)</t>
  </si>
  <si>
    <t>COMPANY REGISTRATION NUMBER:</t>
  </si>
  <si>
    <t>DEPARTMENTAL FILE NO:</t>
  </si>
  <si>
    <t>DPW DRAWING NUMBER</t>
  </si>
  <si>
    <t>TELEPHONE &amp; FACSIMILE NUMBERS</t>
  </si>
  <si>
    <t>CONSULTANT'S INVOICE NUMBER:</t>
  </si>
  <si>
    <t>N</t>
  </si>
  <si>
    <t>S</t>
  </si>
  <si>
    <t>FACSIMILE NO:</t>
  </si>
  <si>
    <t>PROJECT MANAGER</t>
  </si>
  <si>
    <t>TELEPHONE NUMBER</t>
  </si>
  <si>
    <t>Tel</t>
  </si>
  <si>
    <t>DPW FILE NUMBER:</t>
  </si>
  <si>
    <t>DPW WCS NUMBER:</t>
  </si>
  <si>
    <t>Tel:</t>
  </si>
  <si>
    <t>Fax:</t>
  </si>
  <si>
    <t>WCS NO</t>
  </si>
  <si>
    <t xml:space="preserve">WCS NO </t>
  </si>
  <si>
    <r>
      <t xml:space="preserve">1. Time Based fees: </t>
    </r>
    <r>
      <rPr>
        <b/>
        <sz val="11"/>
        <color indexed="10"/>
        <rFont val="Arial"/>
        <family val="2"/>
      </rPr>
      <t>Report stage</t>
    </r>
    <r>
      <rPr>
        <b/>
        <sz val="11"/>
        <rFont val="Arial"/>
        <family val="2"/>
      </rPr>
      <t xml:space="preserve"> (Only if specifically appointed for this stage only)</t>
    </r>
  </si>
  <si>
    <t>TOTAL PROFESSIONAL FEES DUE (a) + (b)</t>
  </si>
  <si>
    <t>MASS CONCRETE FOUNDATIONS, BRICKWORK AND CLADDING NOT AFFECTED BY ANY FACTOR OTHER THAN 0.33.</t>
  </si>
  <si>
    <t>DUPLICATED EXISTING FACILITIES AFFECTED BY 0.25 &amp; 1.25 FACTORS ONLY.</t>
  </si>
  <si>
    <t>MASS CONCRETE FOUNDATIONS, BRICKWORK &amp; CLADDING IN EXISTING FACILITIES AFFECTED BY 0.33 &amp; 1.25 FACTORS ONLY.</t>
  </si>
  <si>
    <t>MASS CONCRETE FOUNDATIONS, BRICKWORK &amp; CLADDING IN DUPLICATES AFFECTED BY 0.33 &amp; .25 FACTORS ONLY.</t>
  </si>
  <si>
    <t>Engineers deal with work contained in two main types of projects: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</si>
  <si>
    <t>WORK NOT AFFECTED BY ANY FACTORS</t>
  </si>
  <si>
    <t>ALTERATIONS TO EXISTING FACILITIES NOT AFFECTED BY ANY FACTOR OTHER THAN 1.25.</t>
  </si>
  <si>
    <r>
      <t xml:space="preserve">The </t>
    </r>
    <r>
      <rPr>
        <b/>
        <sz val="10"/>
        <rFont val="Arial"/>
        <family val="2"/>
      </rPr>
      <t>dates</t>
    </r>
    <r>
      <rPr>
        <sz val="10"/>
        <rFont val="Arial"/>
        <family val="2"/>
      </rPr>
      <t xml:space="preserve"> must be typed in as follows: ddmmmyy i.e. "15aug05" </t>
    </r>
  </si>
  <si>
    <t>CLAIM</t>
  </si>
  <si>
    <t>PRELIMINARY DESIGN, DESIGN &amp; TENDER AND WORKING DRAWING STAGES. ALL VALUES MUST INCLUDE RELEVANT PROPORTION OF P&amp;G AND CPA DURING CONSTRUCTION STAGE.</t>
  </si>
  <si>
    <t>CONSTRUCTION AND COMPLETION STAGE (INTERIM PAYMENTS)                                                                                                   ALL VALUES MUST INCLUDE RELEVANT PROPORTION OF P&amp;G AND CPA</t>
  </si>
  <si>
    <t>CELL PHONE NUMBER</t>
  </si>
  <si>
    <t>CONSTRUCTION MONITORING ONLY</t>
  </si>
  <si>
    <t>Cell</t>
  </si>
  <si>
    <t xml:space="preserve">1. VALUE OF WORK NOT AFFECTED BY ANY FACTORS </t>
  </si>
  <si>
    <t>2. VALUE OF ALL ALTERATIONS TO EXISTING FACILITIES NOT AFFECTED BY ANY FACTOR OTHER THAN 1.25.</t>
  </si>
  <si>
    <t>3. VALUE OF DUPLICATES NOT AFFECTED BY ANY FACTOR OTHER THAN 0.25.</t>
  </si>
  <si>
    <t>4. VALUE OF MASS CONCRETE FOUNDATIONS, BRICKWORK AND CLADDING NOT AFFECTED BY ANY FACTOR OTHER THAN 0.33.</t>
  </si>
  <si>
    <t>5. VALUE OF WORK IN DUPLICATED EXISTING FACILITIES NOT AFFECTED BY ANY FACTORS OTHER THAN 0.25 AND 1.25 FACTORS.</t>
  </si>
  <si>
    <t>6. VALUE OF MASS CONCRETE FOUNDATIONS, BRICKWORK AND CLADDING IN EXISTING FACILITIES AFFECTED BY 0.33 AND 1.25 FACTORS ONLY</t>
  </si>
  <si>
    <t>7. VALUE OF MASS CONCRETE FOUNDATIONS, BRICKWORK AND CLADDING IN DUPLICATES AFFECTED BY 0.33 AND 0.25 FACTORS ONLY.</t>
  </si>
  <si>
    <t>8. VALUE OF MASS CONCRETE FOUNDATIONS, BRICKWORK AND CLADDING IN DUPLICATED EXISTING FACILITIES AFFECTED BY 0.33,  0.25, AND 1.25 FACTORS.</t>
  </si>
  <si>
    <t xml:space="preserve">1. VALUE OF ALL WORK COMPLETED, EXCLUDING VALUE OF WORK TO EXISTING FACILITIES  </t>
  </si>
  <si>
    <t>2. VALUE OF ALL ALTERATIONS TO EXISTING FACILITIES COMPLETED, AFFECTED BY THE 1.25 FACTOR.</t>
  </si>
  <si>
    <t>ESTIMATES OR TENDER VALUES?</t>
  </si>
  <si>
    <t>ATTACHED TO CLAIM NO</t>
  </si>
  <si>
    <t>PAYMENT NO</t>
  </si>
  <si>
    <t>1</t>
  </si>
  <si>
    <t>CARRIED OVER</t>
  </si>
  <si>
    <t>38</t>
  </si>
  <si>
    <r>
      <t xml:space="preserve">(B) ESTIMATED VALUE FOR DESIGN FEES DURING CONSTRUCTION </t>
    </r>
    <r>
      <rPr>
        <b/>
        <sz val="12"/>
        <color indexed="10"/>
        <rFont val="Arial"/>
        <family val="2"/>
      </rPr>
      <t>(STAGE 4)</t>
    </r>
  </si>
  <si>
    <r>
      <t xml:space="preserve">(D) FINAL MEASURED VALUES INCL. CPA &amp; P&amp;G </t>
    </r>
    <r>
      <rPr>
        <b/>
        <sz val="12"/>
        <color indexed="10"/>
        <rFont val="Arial"/>
        <family val="2"/>
      </rPr>
      <t>(STAGE 5 ONLY)</t>
    </r>
  </si>
  <si>
    <r>
      <t xml:space="preserve">(C) VALUE OF COMPLETED WORK </t>
    </r>
    <r>
      <rPr>
        <b/>
        <sz val="12"/>
        <color indexed="10"/>
        <rFont val="Arial"/>
        <family val="2"/>
      </rPr>
      <t>(STAGE 4 &amp; 5)</t>
    </r>
  </si>
  <si>
    <r>
      <t xml:space="preserve">(A) ESTIMATED OR TENDER VALUES </t>
    </r>
    <r>
      <rPr>
        <b/>
        <sz val="12"/>
        <color indexed="10"/>
        <rFont val="Arial"/>
        <family val="2"/>
      </rPr>
      <t>(STAGES 1 TO 3)</t>
    </r>
  </si>
  <si>
    <t>TRAVELLING  TIME</t>
  </si>
  <si>
    <t>Travelling Time</t>
  </si>
  <si>
    <t xml:space="preserve">CONSTRUCTION MONITORING  &amp; OTHER </t>
  </si>
  <si>
    <t>Time Based fees: Other</t>
  </si>
  <si>
    <t>Construction monitoring &amp; Other Time Based Fees Total Excl VAT</t>
  </si>
  <si>
    <t>INPUT ALL INFORMATION FOR THE WHOLE PROJECT</t>
  </si>
  <si>
    <t>Toll Gate</t>
  </si>
  <si>
    <t>Typing Duplicating &amp; Printing TOTAL Excl VAT</t>
  </si>
  <si>
    <t>Travelling &amp; Public Transport Total Excl VAT</t>
  </si>
  <si>
    <r>
      <t>Additional Construction Monitoring</t>
    </r>
    <r>
      <rPr>
        <sz val="10"/>
        <rFont val="Arial"/>
        <family val="2"/>
      </rPr>
      <t>: A separately motivated fee is mentioned but not determined. This can be a separately calculated fee with the calculations shown on the Time Based sheet</t>
    </r>
  </si>
  <si>
    <t>Site Staff &amp; Other Charges Total Excl VAT</t>
  </si>
  <si>
    <t>Travelling Time Total Excl VAT</t>
  </si>
  <si>
    <t xml:space="preserve">Typing Total </t>
  </si>
  <si>
    <t>Duplicating Total</t>
  </si>
  <si>
    <t xml:space="preserve">Covers &amp; Binders Total </t>
  </si>
  <si>
    <t>Printing Total</t>
  </si>
  <si>
    <t>Travelling expenses Total</t>
  </si>
  <si>
    <t>Hours claimed</t>
  </si>
  <si>
    <t>PLUS NON TAXABLE EXPENSES</t>
  </si>
  <si>
    <t>AMOUNT DUE</t>
  </si>
  <si>
    <t>NOTE: ALL ITEMS MUST EXCLUDE VAT</t>
  </si>
  <si>
    <t xml:space="preserve"> Report: Time Based fees Total Excl VAT</t>
  </si>
  <si>
    <t>Construction monitoring: Time Based fees Total Excl VAT</t>
  </si>
  <si>
    <t>Other: Time Based fees Total Excl VAT</t>
  </si>
  <si>
    <t>NOTE: ALL ITEMS MUST INCLUDE VAT</t>
  </si>
  <si>
    <t>Site Staff &amp; Other Charges Total Incl VAT</t>
  </si>
  <si>
    <t>ESTIMATES ONLY</t>
  </si>
  <si>
    <t>PERCENTAGE OF FEE TENDERED</t>
  </si>
  <si>
    <t>2007 Scales</t>
  </si>
  <si>
    <t>SCALE_2007B</t>
  </si>
  <si>
    <t>% OF STANDARD FEES TENDERED FOR PROFESSIONAL SERVICES</t>
  </si>
  <si>
    <t>DUE</t>
  </si>
  <si>
    <t>(Not applicable in case of a tender for professional services)</t>
  </si>
  <si>
    <t>PRELIMINARY DESIGN</t>
  </si>
  <si>
    <t xml:space="preserve">Government Notice </t>
  </si>
  <si>
    <t>2007 &amp; 2008</t>
  </si>
  <si>
    <t>TO:</t>
  </si>
  <si>
    <t>TOTAL PERCENTAGE BASED FEES FOR CONSTRUCTION AND COMPLETION STAGES (b)</t>
  </si>
  <si>
    <r>
      <t xml:space="preserve">2. Time Based fees: </t>
    </r>
    <r>
      <rPr>
        <b/>
        <sz val="11"/>
        <color indexed="10"/>
        <rFont val="Arial"/>
        <family val="2"/>
      </rPr>
      <t>Construction monitoring (only after written approval)</t>
    </r>
  </si>
  <si>
    <r>
      <t xml:space="preserve">3. Time Based fees: </t>
    </r>
    <r>
      <rPr>
        <b/>
        <sz val="11"/>
        <color indexed="10"/>
        <rFont val="Arial"/>
        <family val="2"/>
      </rPr>
      <t>Other</t>
    </r>
  </si>
  <si>
    <t>TOTAL AMOUNT PAID, (Incl VAT &amp; Non Taxable)</t>
  </si>
  <si>
    <t>TOTAL AMOUNT PAID, (Excl  VAT, Excl Non Taxable)</t>
  </si>
  <si>
    <t>TOTAL NON-TAXABLE AMOUNT PAID</t>
  </si>
  <si>
    <t>TOTAL AMOUNT PAID (Excl VAT)</t>
  </si>
  <si>
    <t>Total Previous Payments  Received for this item</t>
  </si>
  <si>
    <t>Non-taxable Expenses Total for this invoice</t>
  </si>
  <si>
    <t>TOTAL PERCENTAGE BASED FEES FOR PRELIMINARY DESIGN, DESIGN &amp; TENDER &amp; WORKING DRAWING STAGE (a)</t>
  </si>
  <si>
    <t>TOTAL FEES DUE (EXCL VAT)</t>
  </si>
  <si>
    <t>E-MAIL ADDRESS</t>
  </si>
  <si>
    <t>APPORTIONMENT OF THE DESIGN STAGE</t>
  </si>
  <si>
    <t xml:space="preserve">Stage </t>
  </si>
  <si>
    <t>Description</t>
  </si>
  <si>
    <t>Apportionment</t>
  </si>
  <si>
    <t>Progress</t>
  </si>
  <si>
    <t>Factor</t>
  </si>
  <si>
    <t>Stage 1</t>
  </si>
  <si>
    <t>Preliminary design</t>
  </si>
  <si>
    <t>Stage 2</t>
  </si>
  <si>
    <t>Design and tender</t>
  </si>
  <si>
    <t>Stage 3</t>
  </si>
  <si>
    <t>Working drawings</t>
  </si>
  <si>
    <t>Construction</t>
  </si>
  <si>
    <t xml:space="preserve">Completion </t>
  </si>
  <si>
    <t>PERCENTAGE OF STAGE COMPLETED</t>
  </si>
  <si>
    <t>PENALTY APPLIED</t>
  </si>
  <si>
    <t>LESS PENALTY</t>
  </si>
  <si>
    <t>NO</t>
  </si>
  <si>
    <t>PLEASE READ THE NOTES (1st SHEET) BEFORE STARTING TO POPULATE THE SHEETS. COMPLETE ALL YELLOW CELLS!!!</t>
  </si>
  <si>
    <t xml:space="preserve">Version: 2.3  2012-10  </t>
  </si>
  <si>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</si>
  <si>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</si>
  <si>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</si>
  <si>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</si>
  <si>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</si>
  <si>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</si>
  <si>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</si>
  <si>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</si>
  <si>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</si>
  <si>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</si>
  <si>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</si>
  <si>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</si>
  <si>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</si>
  <si>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</si>
  <si>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</si>
  <si>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</si>
  <si>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 0823907612/0125676957</t>
  </si>
  <si>
    <t xml:space="preserve">TRIP SHEET: SUBSISTENCE  &amp;  TRAVELLING  COSTS: </t>
  </si>
  <si>
    <t>ANNEXURE A5</t>
  </si>
  <si>
    <t>(Refer to Letter of Appointment) (Excluding Site Staff)</t>
  </si>
  <si>
    <t xml:space="preserve">Sheet   </t>
  </si>
  <si>
    <t xml:space="preserve"> Attached to Claim No</t>
  </si>
  <si>
    <t>:</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</si>
  <si>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</si>
  <si>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</si>
  <si>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</si>
  <si>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</si>
  <si>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</si>
  <si>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</si>
  <si>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</si>
  <si>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</si>
  <si>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</si>
  <si>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</si>
  <si>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</si>
  <si>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</si>
  <si>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</si>
  <si>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</si>
  <si>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</si>
  <si>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</si>
  <si>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</si>
  <si>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</si>
  <si>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</si>
  <si>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</si>
  <si>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</si>
  <si>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</si>
  <si>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</si>
  <si>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</si>
  <si>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</si>
  <si>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</si>
  <si>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</si>
  <si>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</si>
  <si>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</si>
  <si>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</si>
  <si>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</si>
  <si>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</si>
  <si>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</si>
  <si>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</si>
  <si>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</si>
  <si>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</si>
  <si>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</si>
  <si>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</si>
  <si>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</si>
  <si>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</si>
  <si>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</si>
  <si>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</si>
  <si>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</si>
  <si>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</si>
  <si>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</si>
  <si>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</si>
  <si>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</si>
  <si>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</si>
  <si>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</si>
  <si>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</si>
  <si>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</si>
  <si>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</si>
  <si>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</si>
  <si>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</si>
  <si>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</si>
  <si>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</si>
  <si>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</si>
  <si>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</si>
  <si>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</si>
  <si>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</si>
  <si>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</si>
  <si>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</si>
  <si>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</si>
  <si>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</si>
  <si>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</si>
  <si>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</si>
  <si>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</si>
  <si>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</si>
  <si>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</si>
  <si>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</si>
  <si>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</si>
  <si>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</si>
  <si>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</si>
  <si>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</si>
  <si>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</si>
  <si>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</si>
  <si>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</si>
  <si>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Journey</t>
  </si>
  <si>
    <t>Site</t>
  </si>
  <si>
    <t>cc</t>
  </si>
  <si>
    <t>Cents</t>
  </si>
  <si>
    <t>VAT</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</si>
  <si>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</si>
  <si>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</si>
  <si>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</si>
  <si>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</si>
  <si>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</si>
  <si>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</si>
  <si>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</si>
  <si>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</si>
  <si>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</si>
  <si>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</si>
  <si>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</si>
  <si>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</si>
  <si>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</si>
  <si>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</si>
  <si>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</si>
  <si>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</si>
  <si>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</si>
  <si>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</si>
  <si>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</si>
  <si>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</si>
  <si>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</si>
  <si>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</si>
  <si>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</si>
  <si>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</si>
  <si>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</si>
  <si>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</si>
  <si>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</si>
  <si>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</si>
  <si>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ANNEXURE A3</t>
  </si>
  <si>
    <t>SUMMARY  OF  FEE  ACCOUNT</t>
  </si>
  <si>
    <t>CLAIM No  :</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</si>
  <si>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</si>
  <si>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</si>
  <si>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</si>
  <si>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</si>
  <si>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</si>
  <si>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</si>
  <si>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</si>
  <si>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</si>
  <si>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</si>
  <si>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</si>
  <si>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</si>
  <si>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</si>
  <si>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</si>
  <si>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</si>
  <si>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</si>
  <si>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</si>
  <si>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</si>
  <si>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</si>
  <si>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</si>
  <si>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</si>
  <si>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</si>
  <si>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</si>
  <si>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</si>
  <si>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</si>
  <si>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</si>
  <si>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</si>
  <si>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</si>
  <si>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</si>
  <si>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</si>
  <si>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</si>
  <si>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</si>
  <si>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</si>
  <si>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</si>
  <si>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</si>
  <si>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</si>
  <si>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</si>
  <si>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</si>
  <si>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</si>
  <si>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</si>
  <si>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</si>
  <si>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</si>
  <si>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</si>
  <si>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</si>
  <si>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</si>
  <si>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</si>
  <si>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</si>
  <si>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</si>
  <si>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</si>
  <si>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</si>
  <si>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</si>
  <si>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PREVIOUS CLAIMS</t>
  </si>
  <si>
    <t>3. Subsistence Charges [See your letter of appointment. Use either Table 4 or Table 5, not both]</t>
  </si>
  <si>
    <t>Toll Gate &amp; Parking</t>
  </si>
  <si>
    <t>Portion claimed %</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</si>
</sst>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6" formatCode="&quot;R&quot;\ #,##0;[Red]&quot;R&quot;\ \-#,##0"/>
    <numFmt numFmtId="44" formatCode="_ &quot;R&quot;\ * #,##0.00_ ;_ &quot;R&quot;\ * \-#,##0.00_ ;_ &quot;R&quot;\ * &quot;-&quot;??_ ;_ @_ "/>
    <numFmt numFmtId="164" formatCode="&quot;R&quot;\ #,##0_);\(&quot;R&quot;\ #,##0\)"/>
    <numFmt numFmtId="165" formatCode="&quot;R&quot;\ #,##0.00_);\(&quot;R&quot;\ #,##0.00\)"/>
    <numFmt numFmtId="166" formatCode="#.00"/>
    <numFmt numFmtId="167" formatCode="#."/>
    <numFmt numFmtId="168" formatCode="m\o\n\th\ d\,\ yyyy"/>
    <numFmt numFmtId="169" formatCode="0.0%"/>
    <numFmt numFmtId="170" formatCode="&quot;R&quot;\ #,##0.00"/>
    <numFmt numFmtId="171" formatCode="[$R-1C09]\ #,##0.00"/>
    <numFmt numFmtId="172" formatCode="[$-1C09]dd\ mmmm\ yyyy;@"/>
    <numFmt numFmtId="173" formatCode="&quot;R&quot;\ #,##0"/>
    <numFmt numFmtId="174" formatCode="General_)"/>
    <numFmt numFmtId="175" formatCode="[$R-1C09]\ #,##0"/>
    <numFmt numFmtId="176" formatCode="0.0"/>
    <numFmt numFmtId="177" formatCode="dd\ mmmm\ yyyy"/>
    <numFmt numFmtId="178" formatCode="0.000"/>
    <numFmt numFmtId="179" formatCode="000"/>
    <numFmt numFmtId="180" formatCode="00"/>
    <numFmt numFmtId="181" formatCode="000000"/>
    <numFmt numFmtId="182" formatCode="dd\-mmm\-yyyy"/>
  </numFmts>
  <fonts count="91"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i/>
      <sz val="10"/>
      <color indexed="8"/>
      <name val="Arial"/>
      <family val="2"/>
    </font>
    <font>
      <sz val="12"/>
      <color indexed="10"/>
      <name val="Arial"/>
      <family val="2"/>
    </font>
    <font>
      <sz val="10"/>
      <name val="Courier"/>
      <family val="3"/>
    </font>
    <font>
      <sz val="8"/>
      <color indexed="81"/>
      <name val="Tahoma"/>
      <family val="2"/>
    </font>
    <font>
      <b/>
      <sz val="8"/>
      <color indexed="81"/>
      <name val="Tahoma"/>
      <family val="2"/>
    </font>
    <font>
      <sz val="10"/>
      <name val="Arial Narrow"/>
      <family val="2"/>
    </font>
    <font>
      <sz val="12"/>
      <name val="Arial"/>
      <family val="2"/>
    </font>
    <font>
      <b/>
      <sz val="16"/>
      <name val="Arial"/>
      <family val="2"/>
    </font>
    <font>
      <b/>
      <sz val="12"/>
      <name val="Arial"/>
      <family val="2"/>
    </font>
    <font>
      <sz val="11"/>
      <name val="Arial"/>
      <family val="2"/>
    </font>
    <font>
      <b/>
      <sz val="11"/>
      <name val="Arial"/>
      <family val="2"/>
    </font>
    <font>
      <b/>
      <u/>
      <sz val="8"/>
      <name val="Arial"/>
      <family val="2"/>
    </font>
    <font>
      <sz val="10"/>
      <color indexed="12"/>
      <name val="Arial"/>
      <family val="2"/>
    </font>
    <font>
      <sz val="11"/>
      <color indexed="12"/>
      <name val="Arial"/>
      <family val="2"/>
    </font>
    <font>
      <sz val="11"/>
      <color indexed="8"/>
      <name val="Arial"/>
      <family val="2"/>
    </font>
    <font>
      <b/>
      <sz val="10"/>
      <color indexed="10"/>
      <name val="Arial"/>
      <family val="2"/>
    </font>
    <font>
      <sz val="9"/>
      <name val="Arial"/>
      <family val="2"/>
    </font>
    <font>
      <b/>
      <sz val="11"/>
      <color indexed="10"/>
      <name val="Arial"/>
      <family val="2"/>
    </font>
    <font>
      <sz val="10"/>
      <color indexed="10"/>
      <name val="Arial"/>
      <family val="2"/>
    </font>
    <font>
      <sz val="10"/>
      <color indexed="18"/>
      <name val="Arial"/>
      <family val="2"/>
    </font>
    <font>
      <b/>
      <sz val="12"/>
      <color indexed="10"/>
      <name val="Arial"/>
      <family val="2"/>
    </font>
    <font>
      <b/>
      <i/>
      <sz val="12"/>
      <color indexed="10"/>
      <name val="Arial"/>
      <family val="2"/>
    </font>
    <font>
      <b/>
      <i/>
      <sz val="14"/>
      <color indexed="8"/>
      <name val="Arial"/>
      <family val="2"/>
    </font>
    <font>
      <b/>
      <i/>
      <sz val="12"/>
      <name val="Arial"/>
      <family val="2"/>
    </font>
    <font>
      <sz val="12"/>
      <name val="Courier"/>
      <family val="3"/>
    </font>
    <font>
      <i/>
      <sz val="12"/>
      <name val="Arial"/>
      <family val="2"/>
    </font>
    <font>
      <i/>
      <sz val="12"/>
      <color indexed="12"/>
      <name val="Arial"/>
      <family val="2"/>
    </font>
    <font>
      <b/>
      <i/>
      <sz val="12"/>
      <color indexed="12"/>
      <name val="Arial"/>
      <family val="2"/>
    </font>
    <font>
      <b/>
      <sz val="14"/>
      <color indexed="12"/>
      <name val="Arial"/>
      <family val="2"/>
    </font>
    <font>
      <sz val="14"/>
      <name val="Arial"/>
      <family val="2"/>
    </font>
    <font>
      <b/>
      <sz val="12"/>
      <color indexed="8"/>
      <name val="Arial"/>
      <family val="2"/>
    </font>
    <font>
      <b/>
      <u/>
      <sz val="14"/>
      <color indexed="12"/>
      <name val="Arial"/>
      <family val="2"/>
    </font>
    <font>
      <b/>
      <sz val="12"/>
      <color indexed="12"/>
      <name val="Arial"/>
      <family val="2"/>
    </font>
    <font>
      <b/>
      <sz val="11"/>
      <color indexed="8"/>
      <name val="Arial"/>
      <family val="2"/>
    </font>
    <font>
      <b/>
      <u/>
      <sz val="11"/>
      <name val="Arial"/>
      <family val="2"/>
    </font>
    <font>
      <b/>
      <sz val="10"/>
      <color indexed="81"/>
      <name val="Tahoma"/>
      <family val="2"/>
    </font>
    <font>
      <sz val="10"/>
      <color indexed="81"/>
      <name val="Tahoma"/>
      <family val="2"/>
    </font>
    <font>
      <i/>
      <sz val="11"/>
      <color indexed="8"/>
      <name val="Arial"/>
      <family val="2"/>
    </font>
    <font>
      <i/>
      <sz val="11"/>
      <name val="Arial"/>
      <family val="2"/>
    </font>
    <font>
      <i/>
      <sz val="12"/>
      <color indexed="8"/>
      <name val="Arial"/>
      <family val="2"/>
    </font>
    <font>
      <b/>
      <sz val="22"/>
      <color indexed="10"/>
      <name val="Arial"/>
      <family val="2"/>
    </font>
    <font>
      <b/>
      <sz val="18"/>
      <color indexed="10"/>
      <name val="Arial"/>
      <family val="2"/>
    </font>
    <font>
      <b/>
      <i/>
      <sz val="14"/>
      <color indexed="10"/>
      <name val="Arial"/>
      <family val="2"/>
    </font>
    <font>
      <sz val="24"/>
      <color indexed="10"/>
      <name val="Arial"/>
      <family val="2"/>
    </font>
    <font>
      <b/>
      <u/>
      <sz val="16"/>
      <color indexed="10"/>
      <name val="Arial"/>
      <family val="2"/>
    </font>
    <font>
      <sz val="16"/>
      <name val="Arial"/>
      <family val="2"/>
    </font>
    <font>
      <sz val="16"/>
      <name val="Courier"/>
      <family val="3"/>
    </font>
    <font>
      <u/>
      <sz val="16"/>
      <name val="Arial"/>
      <family val="2"/>
    </font>
    <font>
      <b/>
      <sz val="14"/>
      <name val="Arial"/>
      <family val="2"/>
    </font>
    <font>
      <sz val="9"/>
      <name val="Arial"/>
      <family val="2"/>
    </font>
    <font>
      <b/>
      <i/>
      <sz val="12"/>
      <color indexed="12"/>
      <name val="Courier"/>
      <family val="3"/>
    </font>
    <font>
      <b/>
      <i/>
      <sz val="12"/>
      <name val="Courier"/>
      <family val="3"/>
    </font>
    <font>
      <b/>
      <u/>
      <sz val="12"/>
      <name val="Arial"/>
      <family val="2"/>
    </font>
    <font>
      <b/>
      <sz val="20"/>
      <name val="Arial"/>
      <family val="2"/>
    </font>
    <font>
      <b/>
      <u/>
      <sz val="12"/>
      <color indexed="10"/>
      <name val="Arial"/>
      <family val="2"/>
    </font>
    <font>
      <i/>
      <sz val="10"/>
      <name val="Arial"/>
      <family val="2"/>
    </font>
    <font>
      <b/>
      <i/>
      <sz val="10"/>
      <name val="Arial"/>
      <family val="2"/>
    </font>
    <font>
      <b/>
      <sz val="11"/>
      <color indexed="12"/>
      <name val="Arial"/>
      <family val="2"/>
    </font>
    <font>
      <sz val="8"/>
      <name val="Courier"/>
      <family val="3"/>
    </font>
    <font>
      <b/>
      <sz val="12"/>
      <color indexed="57"/>
      <name val="Arial"/>
      <family val="2"/>
    </font>
    <font>
      <b/>
      <sz val="12"/>
      <color indexed="17"/>
      <name val="Arial"/>
      <family val="2"/>
    </font>
    <font>
      <sz val="12"/>
      <color indexed="8"/>
      <name val="Arial"/>
      <family val="2"/>
    </font>
    <font>
      <b/>
      <sz val="22"/>
      <color indexed="57"/>
      <name val="Arial"/>
      <family val="2"/>
    </font>
    <font>
      <b/>
      <sz val="12"/>
      <color indexed="57"/>
      <name val="Courier"/>
      <family val="3"/>
    </font>
    <font>
      <b/>
      <sz val="12"/>
      <name val="Courier"/>
      <family val="3"/>
    </font>
    <font>
      <sz val="8"/>
      <color indexed="10"/>
      <name val="Tahoma"/>
      <family val="2"/>
    </font>
    <font>
      <sz val="12"/>
      <color indexed="10"/>
      <name val="Courier"/>
      <family val="3"/>
    </font>
    <font>
      <b/>
      <sz val="11"/>
      <color indexed="10"/>
      <name val="Arial Narrow"/>
      <family val="2"/>
    </font>
    <font>
      <b/>
      <sz val="12"/>
      <name val="Courier"/>
      <family val="3"/>
    </font>
    <font>
      <b/>
      <sz val="10"/>
      <color indexed="10"/>
      <name val="Tahoma"/>
      <family val="2"/>
    </font>
    <font>
      <b/>
      <sz val="12"/>
      <color indexed="10"/>
      <name val="Tahoma"/>
      <family val="2"/>
    </font>
    <font>
      <sz val="10"/>
      <color indexed="10"/>
      <name val="Tahoma"/>
      <family val="2"/>
    </font>
    <font>
      <u/>
      <sz val="12"/>
      <color rgb="FFFF0000"/>
      <name val="Arial"/>
      <family val="2"/>
    </font>
    <font>
      <u/>
      <sz val="12"/>
      <name val="Arial"/>
      <family val="2"/>
    </font>
    <font>
      <b/>
      <u/>
      <sz val="10"/>
      <name val="Arial"/>
      <family val="2"/>
    </font>
    <font>
      <u/>
      <sz val="10"/>
      <name val="Arial"/>
      <family val="2"/>
    </font>
    <font>
      <b/>
      <sz val="11"/>
      <color rgb="FF1F497D"/>
      <name val="Arial"/>
      <family val="2"/>
    </font>
    <font>
      <sz val="11"/>
      <color rgb="FF1F497D"/>
      <name val="Arial"/>
      <family val="2"/>
    </font>
    <font>
      <sz val="8"/>
      <name val="Arial"/>
      <family val="2"/>
    </font>
    <font>
      <b/>
      <sz val="10"/>
      <name val="Courier"/>
      <family val="3"/>
    </font>
    <font>
      <b/>
      <i/>
      <sz val="10"/>
      <color rgb="FFFF0000"/>
      <name val="Arial"/>
      <family val="2"/>
    </font>
    <font>
      <b/>
      <u/>
      <sz val="14"/>
      <name val="Arial"/>
      <family val="2"/>
    </font>
  </fonts>
  <fills count="14">
    <fill>
      <patternFill patternType="none"/>
    </fill>
    <fill>
      <patternFill patternType="gray125"/>
    </fill>
    <fill>
      <patternFill patternType="solid">
        <fgColor indexed="13"/>
        <bgColor indexed="64"/>
      </patternFill>
    </fill>
    <fill>
      <patternFill patternType="lightHorizontal">
        <fgColor indexed="9"/>
      </patternFill>
    </fill>
    <fill>
      <patternFill patternType="solid">
        <fgColor indexed="43"/>
        <bgColor indexed="64"/>
      </patternFill>
    </fill>
    <fill>
      <patternFill patternType="solid">
        <fgColor indexed="43"/>
        <bgColor indexed="9"/>
      </patternFill>
    </fill>
    <fill>
      <patternFill patternType="solid">
        <fgColor indexed="42"/>
        <bgColor indexed="64"/>
      </patternFill>
    </fill>
    <fill>
      <patternFill patternType="solid">
        <fgColor indexed="52"/>
        <bgColor indexed="64"/>
      </patternFill>
    </fill>
    <fill>
      <patternFill patternType="lightTrellis"/>
    </fill>
    <fill>
      <patternFill patternType="solid">
        <fgColor indexed="45"/>
        <bgColor indexed="64"/>
      </patternFill>
    </fill>
    <fill>
      <patternFill patternType="solid">
        <fgColor indexed="49"/>
        <bgColor indexed="64"/>
      </patternFill>
    </fill>
    <fill>
      <patternFill patternType="solid">
        <fgColor indexed="57"/>
        <bgColor indexed="64"/>
      </patternFill>
    </fill>
    <fill>
      <patternFill patternType="solid">
        <fgColor indexed="22"/>
        <bgColor indexed="64"/>
      </patternFill>
    </fill>
    <fill>
      <patternFill patternType="solid">
        <fgColor theme="0" tint="-4.9989318521683403E-2"/>
        <bgColor indexed="64"/>
      </patternFill>
    </fill>
  </fills>
  <borders count="185">
    <border>
      <left/>
      <right/>
      <top/>
      <bottom/>
      <diagonal/>
    </border>
    <border>
      <left/>
      <right/>
      <top style="thin">
        <color indexed="64"/>
      </top>
      <bottom style="double">
        <color indexed="64"/>
      </bottom>
      <diagonal/>
    </border>
    <border>
      <left style="double">
        <color indexed="64"/>
      </left>
      <right/>
      <top/>
      <bottom/>
      <diagonal/>
    </border>
    <border>
      <left style="double">
        <color indexed="64"/>
      </left>
      <right/>
      <top/>
      <bottom style="medium">
        <color indexed="64"/>
      </bottom>
      <diagonal/>
    </border>
    <border>
      <left/>
      <right style="double">
        <color indexed="64"/>
      </right>
      <top/>
      <bottom/>
      <diagonal/>
    </border>
    <border>
      <left/>
      <right/>
      <top/>
      <bottom style="medium">
        <color indexed="64"/>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top style="double">
        <color indexed="64"/>
      </top>
      <bottom/>
      <diagonal/>
    </border>
    <border>
      <left/>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medium">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medium">
        <color indexed="64"/>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medium">
        <color indexed="64"/>
      </bottom>
      <diagonal/>
    </border>
    <border>
      <left/>
      <right style="double">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style="hair">
        <color indexed="64"/>
      </bottom>
      <diagonal/>
    </border>
    <border>
      <left style="double">
        <color indexed="64"/>
      </left>
      <right/>
      <top style="hair">
        <color indexed="64"/>
      </top>
      <bottom style="hair">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double">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dotted">
        <color indexed="64"/>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top style="medium">
        <color indexed="64"/>
      </top>
      <bottom style="double">
        <color indexed="64"/>
      </bottom>
      <diagonal/>
    </border>
    <border>
      <left/>
      <right/>
      <top style="medium">
        <color indexed="64"/>
      </top>
      <bottom style="medium">
        <color indexed="64"/>
      </bottom>
      <diagonal/>
    </border>
    <border>
      <left style="thin">
        <color indexed="64"/>
      </left>
      <right style="double">
        <color indexed="64"/>
      </right>
      <top style="double">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bottom style="hair">
        <color indexed="64"/>
      </bottom>
      <diagonal/>
    </border>
    <border>
      <left style="thin">
        <color indexed="64"/>
      </left>
      <right style="double">
        <color indexed="64"/>
      </right>
      <top style="double">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double">
        <color indexed="64"/>
      </bottom>
      <diagonal/>
    </border>
    <border>
      <left style="double">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bottom/>
      <diagonal/>
    </border>
    <border>
      <left/>
      <right style="thin">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tted">
        <color indexed="64"/>
      </bottom>
      <diagonal/>
    </border>
    <border>
      <left/>
      <right style="double">
        <color indexed="64"/>
      </right>
      <top/>
      <bottom style="dotted">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double">
        <color indexed="64"/>
      </right>
      <top style="thin">
        <color indexed="64"/>
      </top>
      <bottom style="medium">
        <color indexed="64"/>
      </bottom>
      <diagonal/>
    </border>
    <border>
      <left/>
      <right style="double">
        <color indexed="64"/>
      </right>
      <top/>
      <bottom style="medium">
        <color indexed="64"/>
      </bottom>
      <diagonal/>
    </border>
    <border>
      <left/>
      <right style="double">
        <color indexed="64"/>
      </right>
      <top style="double">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style="medium">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top style="dotted">
        <color indexed="64"/>
      </top>
      <bottom/>
      <diagonal/>
    </border>
    <border>
      <left style="double">
        <color indexed="64"/>
      </left>
      <right/>
      <top style="dotted">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medium">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double">
        <color indexed="64"/>
      </left>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uble">
        <color indexed="64"/>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tted">
        <color indexed="64"/>
      </top>
      <bottom style="dotted">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style="dotted">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uble">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double">
        <color indexed="64"/>
      </bottom>
      <diagonal/>
    </border>
  </borders>
  <cellStyleXfs count="18">
    <xf numFmtId="0" fontId="0" fillId="0" borderId="0"/>
    <xf numFmtId="44" fontId="1" fillId="0" borderId="0" applyFont="0" applyFill="0" applyBorder="0" applyAlignment="0" applyProtection="0"/>
    <xf numFmtId="168"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66" fontId="2" fillId="0" borderId="0">
      <protection locked="0"/>
    </xf>
    <xf numFmtId="167" fontId="3" fillId="0" borderId="0">
      <protection locked="0"/>
    </xf>
    <xf numFmtId="167" fontId="3" fillId="0" borderId="0">
      <protection locked="0"/>
    </xf>
    <xf numFmtId="0" fontId="25" fillId="0" borderId="0"/>
    <xf numFmtId="0" fontId="14" fillId="0" borderId="0"/>
    <xf numFmtId="0" fontId="33" fillId="0" borderId="0" applyFont="0"/>
    <xf numFmtId="9" fontId="1" fillId="0" borderId="0" applyFont="0" applyFill="0" applyBorder="0" applyAlignment="0" applyProtection="0"/>
    <xf numFmtId="167" fontId="2" fillId="0" borderId="1">
      <protection locked="0"/>
    </xf>
  </cellStyleXfs>
  <cellXfs count="1271">
    <xf numFmtId="0" fontId="0" fillId="0" borderId="0" xfId="0"/>
    <xf numFmtId="0" fontId="5" fillId="0" borderId="0" xfId="0" applyFont="1" applyFill="1" applyBorder="1" applyProtection="1"/>
    <xf numFmtId="0" fontId="0" fillId="0" borderId="0" xfId="0" applyBorder="1"/>
    <xf numFmtId="0" fontId="18" fillId="0" borderId="0" xfId="0" applyFont="1"/>
    <xf numFmtId="0" fontId="4" fillId="0" borderId="0" xfId="0" applyFont="1"/>
    <xf numFmtId="0" fontId="4" fillId="0" borderId="2" xfId="0" applyFont="1" applyFill="1" applyBorder="1" applyAlignment="1" applyProtection="1">
      <alignment horizontal="left" vertical="center" wrapText="1"/>
    </xf>
    <xf numFmtId="0" fontId="0" fillId="0" borderId="0" xfId="0" applyAlignment="1">
      <alignment horizontal="left" vertical="center"/>
    </xf>
    <xf numFmtId="0" fontId="4" fillId="0" borderId="3" xfId="0" applyFont="1" applyFill="1" applyBorder="1" applyAlignment="1" applyProtection="1">
      <alignment horizontal="left" vertical="center" wrapText="1"/>
    </xf>
    <xf numFmtId="0" fontId="0" fillId="0" borderId="0" xfId="0" applyAlignment="1">
      <alignment horizontal="right" vertical="center"/>
    </xf>
    <xf numFmtId="0" fontId="40" fillId="0" borderId="2" xfId="0" applyFont="1" applyFill="1" applyBorder="1" applyAlignment="1" applyProtection="1">
      <alignment vertical="center"/>
    </xf>
    <xf numFmtId="0" fontId="5" fillId="0" borderId="0" xfId="0" applyFont="1" applyFill="1" applyBorder="1" applyAlignment="1" applyProtection="1">
      <alignment vertical="center"/>
    </xf>
    <xf numFmtId="0" fontId="18" fillId="0" borderId="2" xfId="0" applyFont="1" applyFill="1" applyBorder="1" applyAlignment="1" applyProtection="1">
      <alignment horizontal="left" vertical="center" wrapText="1"/>
    </xf>
    <xf numFmtId="0" fontId="18" fillId="0" borderId="0" xfId="0" applyFont="1" applyBorder="1" applyAlignment="1" applyProtection="1">
      <alignment horizontal="left" vertical="center"/>
    </xf>
    <xf numFmtId="0" fontId="5" fillId="0" borderId="2" xfId="0" applyFont="1" applyFill="1" applyBorder="1" applyAlignment="1" applyProtection="1">
      <alignment vertical="center"/>
    </xf>
    <xf numFmtId="0" fontId="4" fillId="0" borderId="0" xfId="0" applyFont="1" applyBorder="1" applyAlignment="1" applyProtection="1">
      <alignment vertical="center"/>
    </xf>
    <xf numFmtId="9" fontId="5" fillId="0" borderId="2" xfId="0" applyNumberFormat="1" applyFont="1" applyFill="1" applyBorder="1" applyAlignment="1" applyProtection="1">
      <alignment vertical="center"/>
    </xf>
    <xf numFmtId="0" fontId="18" fillId="0" borderId="0" xfId="0" applyFont="1" applyBorder="1" applyAlignment="1" applyProtection="1">
      <alignment vertical="center"/>
    </xf>
    <xf numFmtId="0" fontId="4" fillId="0" borderId="0" xfId="0" applyFont="1" applyFill="1" applyBorder="1" applyAlignment="1" applyProtection="1">
      <alignment vertical="center"/>
    </xf>
    <xf numFmtId="0" fontId="18" fillId="0" borderId="4" xfId="0" applyFont="1" applyBorder="1" applyAlignment="1" applyProtection="1">
      <alignment vertical="center"/>
    </xf>
    <xf numFmtId="170" fontId="4" fillId="0" borderId="0" xfId="0" applyNumberFormat="1" applyFont="1" applyFill="1" applyBorder="1" applyAlignment="1" applyProtection="1">
      <alignment vertical="center"/>
    </xf>
    <xf numFmtId="0" fontId="4" fillId="0" borderId="5" xfId="0" applyFont="1" applyBorder="1" applyAlignment="1" applyProtection="1">
      <alignment vertical="center"/>
    </xf>
    <xf numFmtId="0" fontId="5" fillId="0" borderId="6" xfId="0" applyFont="1" applyFill="1" applyBorder="1" applyAlignment="1" applyProtection="1">
      <alignment vertical="center"/>
    </xf>
    <xf numFmtId="165" fontId="5" fillId="0" borderId="4"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5" fontId="5"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9" fontId="5" fillId="0" borderId="0" xfId="16" applyFont="1" applyFill="1" applyBorder="1" applyAlignment="1" applyProtection="1">
      <alignment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64" fontId="4" fillId="0" borderId="0" xfId="0" applyNumberFormat="1" applyFont="1" applyFill="1" applyBorder="1" applyAlignment="1" applyProtection="1">
      <alignment vertical="center"/>
    </xf>
    <xf numFmtId="170" fontId="6" fillId="0" borderId="0" xfId="0" applyNumberFormat="1" applyFont="1" applyFill="1" applyBorder="1" applyAlignment="1" applyProtection="1">
      <alignment vertical="center"/>
    </xf>
    <xf numFmtId="0" fontId="6" fillId="0" borderId="2" xfId="0" applyFont="1" applyFill="1" applyBorder="1" applyAlignment="1" applyProtection="1">
      <alignment vertical="center"/>
    </xf>
    <xf numFmtId="165" fontId="5" fillId="0" borderId="0" xfId="0" applyNumberFormat="1" applyFont="1" applyFill="1" applyBorder="1" applyAlignment="1" applyProtection="1">
      <alignment vertical="center"/>
    </xf>
    <xf numFmtId="0" fontId="5" fillId="0" borderId="7" xfId="0" applyFont="1" applyFill="1" applyBorder="1" applyAlignment="1" applyProtection="1">
      <alignment vertical="center"/>
    </xf>
    <xf numFmtId="0" fontId="4" fillId="0" borderId="8" xfId="0" applyFont="1" applyBorder="1" applyAlignment="1" applyProtection="1">
      <alignment vertical="center"/>
    </xf>
    <xf numFmtId="0" fontId="5" fillId="0" borderId="8" xfId="0" applyFont="1" applyFill="1" applyBorder="1" applyAlignment="1" applyProtection="1">
      <alignment vertical="center"/>
    </xf>
    <xf numFmtId="0" fontId="4" fillId="0" borderId="8" xfId="0" applyFont="1" applyBorder="1" applyAlignment="1" applyProtection="1">
      <alignment horizontal="left" vertical="center"/>
    </xf>
    <xf numFmtId="0" fontId="7" fillId="0" borderId="8" xfId="0" applyFont="1" applyBorder="1" applyAlignment="1" applyProtection="1">
      <alignment horizontal="left" vertical="center"/>
    </xf>
    <xf numFmtId="0" fontId="6" fillId="0" borderId="8" xfId="0" applyFont="1" applyFill="1" applyBorder="1" applyAlignment="1" applyProtection="1">
      <alignment vertical="center"/>
    </xf>
    <xf numFmtId="164" fontId="5" fillId="0" borderId="0" xfId="0" applyNumberFormat="1" applyFont="1" applyFill="1" applyBorder="1" applyAlignment="1" applyProtection="1">
      <alignment vertical="center"/>
    </xf>
    <xf numFmtId="0" fontId="5" fillId="0" borderId="8" xfId="0" applyFont="1" applyFill="1" applyBorder="1" applyAlignment="1" applyProtection="1">
      <alignment horizontal="left" vertical="center"/>
    </xf>
    <xf numFmtId="0" fontId="5" fillId="0" borderId="9" xfId="0" applyFont="1" applyFill="1" applyBorder="1" applyAlignment="1" applyProtection="1">
      <alignment vertical="center"/>
    </xf>
    <xf numFmtId="0" fontId="5" fillId="0" borderId="10" xfId="0" applyFont="1" applyFill="1" applyBorder="1" applyAlignment="1" applyProtection="1">
      <alignment vertical="center"/>
    </xf>
    <xf numFmtId="0" fontId="5" fillId="0" borderId="0" xfId="0" applyFont="1" applyFill="1" applyBorder="1" applyAlignment="1" applyProtection="1">
      <alignment horizontal="left" vertical="center"/>
    </xf>
    <xf numFmtId="165" fontId="5" fillId="0" borderId="6" xfId="0" applyNumberFormat="1" applyFont="1" applyFill="1" applyBorder="1" applyAlignment="1" applyProtection="1">
      <alignment vertical="center"/>
    </xf>
    <xf numFmtId="9" fontId="5" fillId="0" borderId="0" xfId="0" applyNumberFormat="1" applyFont="1" applyFill="1" applyBorder="1" applyAlignment="1" applyProtection="1">
      <alignment vertical="center"/>
    </xf>
    <xf numFmtId="0" fontId="4" fillId="0" borderId="11" xfId="0" applyFont="1" applyBorder="1" applyAlignment="1" applyProtection="1">
      <alignment vertical="center"/>
    </xf>
    <xf numFmtId="0" fontId="5" fillId="0" borderId="1" xfId="0" applyFont="1" applyFill="1" applyBorder="1" applyAlignment="1" applyProtection="1">
      <alignment vertical="center"/>
    </xf>
    <xf numFmtId="0" fontId="15" fillId="0" borderId="0" xfId="0" applyFont="1" applyBorder="1" applyAlignment="1" applyProtection="1">
      <alignment vertical="center"/>
    </xf>
    <xf numFmtId="0" fontId="19" fillId="0" borderId="2" xfId="0" applyFont="1" applyBorder="1" applyAlignment="1" applyProtection="1">
      <alignment vertical="center"/>
    </xf>
    <xf numFmtId="49" fontId="18" fillId="0" borderId="0" xfId="0" applyNumberFormat="1" applyFont="1" applyBorder="1" applyAlignment="1" applyProtection="1">
      <alignment vertical="center"/>
    </xf>
    <xf numFmtId="0" fontId="18" fillId="0" borderId="2" xfId="0" applyFont="1" applyBorder="1" applyAlignment="1" applyProtection="1">
      <alignment vertical="center"/>
    </xf>
    <xf numFmtId="0" fontId="19" fillId="0" borderId="7" xfId="0" applyFont="1" applyBorder="1" applyAlignment="1" applyProtection="1">
      <alignment vertical="center"/>
    </xf>
    <xf numFmtId="0" fontId="34" fillId="0" borderId="8" xfId="0" applyFont="1" applyBorder="1" applyAlignment="1" applyProtection="1">
      <alignment vertical="center"/>
    </xf>
    <xf numFmtId="0" fontId="18" fillId="0" borderId="8" xfId="0" applyFont="1" applyBorder="1" applyAlignment="1" applyProtection="1">
      <alignment vertical="center"/>
    </xf>
    <xf numFmtId="0" fontId="23" fillId="0" borderId="0" xfId="13" applyNumberFormat="1" applyFont="1" applyFill="1" applyBorder="1" applyAlignment="1" applyProtection="1">
      <alignment vertical="center"/>
      <protection hidden="1"/>
    </xf>
    <xf numFmtId="0" fontId="34" fillId="0" borderId="0" xfId="0" applyFont="1" applyBorder="1" applyAlignment="1" applyProtection="1">
      <alignment vertical="center"/>
    </xf>
    <xf numFmtId="0" fontId="34" fillId="0" borderId="0" xfId="0" applyFont="1" applyBorder="1" applyAlignment="1" applyProtection="1">
      <alignment horizontal="left" vertical="center"/>
    </xf>
    <xf numFmtId="0" fontId="34" fillId="0" borderId="4" xfId="0" applyFont="1" applyBorder="1" applyAlignment="1" applyProtection="1">
      <alignment vertical="center"/>
    </xf>
    <xf numFmtId="0" fontId="19" fillId="0" borderId="0" xfId="0" applyFont="1" applyBorder="1" applyAlignment="1" applyProtection="1">
      <alignment vertical="center"/>
    </xf>
    <xf numFmtId="174" fontId="36" fillId="0" borderId="0" xfId="13" applyNumberFormat="1" applyFont="1" applyFill="1" applyBorder="1" applyAlignment="1" applyProtection="1">
      <alignment vertical="center"/>
      <protection hidden="1"/>
    </xf>
    <xf numFmtId="0" fontId="34" fillId="0" borderId="0" xfId="0" applyFont="1" applyFill="1" applyBorder="1" applyAlignment="1" applyProtection="1">
      <alignment horizontal="left" vertical="center"/>
    </xf>
    <xf numFmtId="0" fontId="15" fillId="0" borderId="4" xfId="0" applyFont="1" applyBorder="1" applyAlignment="1" applyProtection="1">
      <alignment vertical="center"/>
    </xf>
    <xf numFmtId="0" fontId="15" fillId="0" borderId="12" xfId="0" applyFont="1" applyBorder="1" applyAlignment="1" applyProtection="1">
      <alignment vertical="center"/>
    </xf>
    <xf numFmtId="0" fontId="4" fillId="0" borderId="6" xfId="0" applyFont="1" applyFill="1" applyBorder="1" applyAlignment="1" applyProtection="1">
      <alignment vertical="center"/>
    </xf>
    <xf numFmtId="170" fontId="38" fillId="0" borderId="0" xfId="0" applyNumberFormat="1" applyFont="1" applyBorder="1" applyAlignment="1" applyProtection="1">
      <alignment horizontal="center" vertical="center"/>
    </xf>
    <xf numFmtId="10" fontId="4" fillId="0" borderId="0" xfId="16" applyNumberFormat="1" applyFont="1" applyFill="1" applyBorder="1" applyAlignment="1" applyProtection="1">
      <alignment vertical="center"/>
    </xf>
    <xf numFmtId="170" fontId="4" fillId="0" borderId="0" xfId="0" applyNumberFormat="1" applyFont="1" applyFill="1" applyBorder="1" applyAlignment="1" applyProtection="1">
      <alignment horizontal="center" vertical="center"/>
    </xf>
    <xf numFmtId="173" fontId="4" fillId="0" borderId="0" xfId="0" applyNumberFormat="1" applyFont="1" applyFill="1" applyBorder="1" applyAlignment="1" applyProtection="1">
      <alignment vertical="center"/>
    </xf>
    <xf numFmtId="170" fontId="4" fillId="0" borderId="0" xfId="0" applyNumberFormat="1" applyFont="1" applyFill="1" applyBorder="1" applyAlignment="1" applyProtection="1">
      <alignment horizontal="left" vertical="center"/>
    </xf>
    <xf numFmtId="9" fontId="4" fillId="0" borderId="2" xfId="0" applyNumberFormat="1" applyFont="1" applyFill="1" applyBorder="1" applyAlignment="1" applyProtection="1">
      <alignment vertical="center"/>
    </xf>
    <xf numFmtId="0" fontId="4" fillId="0" borderId="0" xfId="0" applyFont="1" applyBorder="1" applyAlignment="1" applyProtection="1">
      <alignment horizontal="center" vertical="center"/>
    </xf>
    <xf numFmtId="170" fontId="4" fillId="0" borderId="0" xfId="0" applyNumberFormat="1" applyFont="1" applyBorder="1" applyAlignment="1" applyProtection="1">
      <alignment vertical="center"/>
    </xf>
    <xf numFmtId="170" fontId="38" fillId="0" borderId="0" xfId="0" applyNumberFormat="1" applyFont="1" applyFill="1" applyBorder="1" applyAlignment="1" applyProtection="1">
      <alignment vertical="center"/>
    </xf>
    <xf numFmtId="173" fontId="4" fillId="0" borderId="0" xfId="16" applyNumberFormat="1" applyFont="1" applyFill="1" applyBorder="1" applyAlignment="1" applyProtection="1">
      <alignment vertical="center"/>
    </xf>
    <xf numFmtId="9" fontId="4" fillId="0" borderId="0" xfId="16" applyFont="1" applyFill="1" applyBorder="1" applyAlignment="1" applyProtection="1">
      <alignment vertical="center"/>
    </xf>
    <xf numFmtId="0" fontId="5" fillId="0" borderId="0" xfId="0" applyFont="1" applyFill="1" applyBorder="1" applyAlignment="1" applyProtection="1">
      <alignment horizontal="center" vertical="center"/>
    </xf>
    <xf numFmtId="170" fontId="38" fillId="0" borderId="0" xfId="0" applyNumberFormat="1" applyFont="1" applyFill="1" applyBorder="1" applyAlignment="1" applyProtection="1">
      <alignment horizontal="center" vertical="center"/>
    </xf>
    <xf numFmtId="10" fontId="7" fillId="0" borderId="0" xfId="16" applyNumberFormat="1" applyFont="1" applyFill="1" applyBorder="1" applyAlignment="1" applyProtection="1">
      <alignment vertical="center"/>
    </xf>
    <xf numFmtId="9" fontId="4" fillId="0" borderId="7" xfId="0" applyNumberFormat="1" applyFont="1" applyFill="1" applyBorder="1" applyAlignment="1" applyProtection="1">
      <alignment vertical="center"/>
    </xf>
    <xf numFmtId="0" fontId="4" fillId="0" borderId="8" xfId="0" applyFont="1" applyFill="1" applyBorder="1" applyAlignment="1" applyProtection="1">
      <alignment vertical="center"/>
    </xf>
    <xf numFmtId="0" fontId="4" fillId="0" borderId="8" xfId="0" applyFont="1" applyBorder="1" applyAlignment="1" applyProtection="1">
      <alignment horizontal="center" vertical="center"/>
    </xf>
    <xf numFmtId="170" fontId="4" fillId="0" borderId="8" xfId="0" applyNumberFormat="1" applyFont="1" applyBorder="1" applyAlignment="1" applyProtection="1">
      <alignment vertical="center"/>
    </xf>
    <xf numFmtId="170" fontId="4" fillId="0" borderId="8" xfId="0" applyNumberFormat="1" applyFont="1" applyFill="1" applyBorder="1" applyAlignment="1" applyProtection="1">
      <alignment vertical="center"/>
    </xf>
    <xf numFmtId="173" fontId="4" fillId="0" borderId="8" xfId="16" applyNumberFormat="1" applyFont="1" applyFill="1" applyBorder="1" applyAlignment="1" applyProtection="1">
      <alignment vertical="center"/>
    </xf>
    <xf numFmtId="170" fontId="4" fillId="0" borderId="8" xfId="0" applyNumberFormat="1" applyFont="1" applyFill="1" applyBorder="1" applyAlignment="1" applyProtection="1">
      <alignment horizontal="center" vertical="center"/>
    </xf>
    <xf numFmtId="0" fontId="40" fillId="0" borderId="10" xfId="0" applyFont="1" applyFill="1" applyBorder="1" applyAlignment="1" applyProtection="1">
      <alignment vertical="center"/>
    </xf>
    <xf numFmtId="2" fontId="4" fillId="0" borderId="0" xfId="0" applyNumberFormat="1" applyFont="1" applyFill="1" applyBorder="1" applyAlignment="1" applyProtection="1">
      <alignment vertical="center"/>
    </xf>
    <xf numFmtId="2"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horizontal="center" vertical="center"/>
    </xf>
    <xf numFmtId="170" fontId="5" fillId="0" borderId="0" xfId="1" applyNumberFormat="1" applyFont="1" applyFill="1" applyBorder="1" applyAlignment="1" applyProtection="1">
      <alignment vertical="center"/>
    </xf>
    <xf numFmtId="2" fontId="4" fillId="0" borderId="0" xfId="0" applyNumberFormat="1" applyFont="1" applyBorder="1" applyAlignment="1" applyProtection="1">
      <alignment vertical="center"/>
    </xf>
    <xf numFmtId="2" fontId="5" fillId="0" borderId="5" xfId="0" applyNumberFormat="1" applyFont="1" applyFill="1" applyBorder="1" applyAlignment="1" applyProtection="1">
      <alignment vertical="center"/>
    </xf>
    <xf numFmtId="0" fontId="5" fillId="0" borderId="5" xfId="0" applyFont="1" applyFill="1" applyBorder="1" applyAlignment="1" applyProtection="1">
      <alignment horizontal="center" vertical="center"/>
    </xf>
    <xf numFmtId="9" fontId="5" fillId="0" borderId="5" xfId="16" applyFont="1" applyFill="1" applyBorder="1" applyAlignment="1" applyProtection="1">
      <alignment vertical="center"/>
    </xf>
    <xf numFmtId="170" fontId="5" fillId="0" borderId="5" xfId="0" applyNumberFormat="1" applyFont="1" applyFill="1" applyBorder="1" applyAlignment="1" applyProtection="1">
      <alignment vertical="center"/>
    </xf>
    <xf numFmtId="170" fontId="5" fillId="0" borderId="5" xfId="0" applyNumberFormat="1" applyFont="1" applyFill="1" applyBorder="1" applyAlignment="1" applyProtection="1">
      <alignment horizontal="center" vertical="center"/>
    </xf>
    <xf numFmtId="169" fontId="5" fillId="0" borderId="0" xfId="0" applyNumberFormat="1" applyFont="1" applyFill="1" applyBorder="1" applyAlignment="1" applyProtection="1">
      <alignment vertical="center"/>
    </xf>
    <xf numFmtId="170" fontId="4" fillId="0" borderId="0" xfId="16" applyNumberFormat="1" applyFont="1" applyFill="1" applyBorder="1" applyAlignment="1" applyProtection="1">
      <alignment vertical="center"/>
    </xf>
    <xf numFmtId="0" fontId="5" fillId="0" borderId="5" xfId="0" applyFont="1" applyFill="1" applyBorder="1" applyAlignment="1" applyProtection="1">
      <alignment vertical="center"/>
    </xf>
    <xf numFmtId="170" fontId="4" fillId="0" borderId="5" xfId="0" applyNumberFormat="1" applyFont="1" applyBorder="1" applyAlignment="1" applyProtection="1">
      <alignment vertical="center"/>
    </xf>
    <xf numFmtId="0" fontId="39" fillId="0" borderId="13" xfId="0" applyFont="1" applyFill="1" applyBorder="1" applyAlignment="1" applyProtection="1">
      <alignment horizontal="left" vertical="center"/>
    </xf>
    <xf numFmtId="0" fontId="39" fillId="0" borderId="9" xfId="0" applyFont="1" applyFill="1" applyBorder="1" applyAlignment="1" applyProtection="1">
      <alignment horizontal="left" vertical="center"/>
    </xf>
    <xf numFmtId="173" fontId="19" fillId="0" borderId="14" xfId="0" applyNumberFormat="1" applyFont="1" applyBorder="1" applyAlignment="1" applyProtection="1">
      <alignment vertical="center"/>
    </xf>
    <xf numFmtId="0" fontId="6" fillId="0" borderId="8" xfId="0" applyFont="1" applyFill="1" applyBorder="1" applyAlignment="1" applyProtection="1">
      <alignment horizontal="left" vertical="center"/>
    </xf>
    <xf numFmtId="0" fontId="19" fillId="0" borderId="0" xfId="0" applyFont="1" applyBorder="1" applyAlignment="1" applyProtection="1">
      <alignment horizontal="left" vertical="center"/>
    </xf>
    <xf numFmtId="0" fontId="36" fillId="0" borderId="0" xfId="0" applyFont="1" applyBorder="1" applyAlignment="1" applyProtection="1">
      <alignment vertical="center"/>
    </xf>
    <xf numFmtId="0" fontId="19" fillId="0" borderId="0" xfId="0" applyFont="1" applyFill="1" applyBorder="1" applyAlignment="1" applyProtection="1">
      <alignment horizontal="left" vertical="center"/>
    </xf>
    <xf numFmtId="0" fontId="17" fillId="0" borderId="0" xfId="0" applyFont="1" applyAlignment="1">
      <alignment vertical="center" wrapText="1"/>
    </xf>
    <xf numFmtId="0" fontId="4" fillId="0" borderId="0" xfId="0" applyFont="1" applyAlignment="1">
      <alignment vertical="center" wrapText="1"/>
    </xf>
    <xf numFmtId="0" fontId="43" fillId="0" borderId="0" xfId="0" applyFont="1" applyAlignment="1">
      <alignment vertical="center"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vertical="top" wrapText="1"/>
    </xf>
    <xf numFmtId="0" fontId="7" fillId="0" borderId="0" xfId="0" applyFont="1" applyAlignment="1">
      <alignment vertical="top" wrapText="1"/>
    </xf>
    <xf numFmtId="0" fontId="4" fillId="0" borderId="0" xfId="0" applyNumberFormat="1" applyFont="1" applyAlignment="1">
      <alignment vertical="center" wrapText="1"/>
    </xf>
    <xf numFmtId="0" fontId="0" fillId="0" borderId="0" xfId="0" applyAlignment="1">
      <alignment horizontal="center" vertical="top"/>
    </xf>
    <xf numFmtId="0" fontId="4" fillId="0" borderId="0" xfId="0" applyFont="1" applyAlignment="1">
      <alignment wrapText="1"/>
    </xf>
    <xf numFmtId="0" fontId="15" fillId="0" borderId="2" xfId="0" applyFont="1" applyBorder="1" applyAlignment="1">
      <alignment vertical="center"/>
    </xf>
    <xf numFmtId="0" fontId="15" fillId="0" borderId="0" xfId="0" applyFont="1" applyBorder="1" applyAlignment="1">
      <alignment vertical="center"/>
    </xf>
    <xf numFmtId="0" fontId="15" fillId="0" borderId="0" xfId="0" applyFont="1" applyBorder="1" applyAlignment="1">
      <alignment horizontal="left" vertical="center"/>
    </xf>
    <xf numFmtId="0" fontId="15" fillId="0" borderId="4" xfId="0" applyFont="1" applyBorder="1" applyAlignment="1">
      <alignment vertical="center"/>
    </xf>
    <xf numFmtId="0" fontId="17" fillId="0" borderId="0" xfId="0" applyFont="1" applyBorder="1" applyAlignment="1">
      <alignment horizontal="left" vertical="center"/>
    </xf>
    <xf numFmtId="0" fontId="17" fillId="0" borderId="0" xfId="0" applyFont="1" applyBorder="1" applyAlignment="1" applyProtection="1">
      <alignment vertical="center"/>
    </xf>
    <xf numFmtId="177" fontId="32" fillId="0" borderId="0" xfId="0" applyNumberFormat="1" applyFont="1" applyBorder="1" applyAlignment="1" applyProtection="1">
      <alignment horizontal="left" vertical="center"/>
    </xf>
    <xf numFmtId="9" fontId="17" fillId="0" borderId="6" xfId="16" applyFont="1" applyFill="1" applyBorder="1" applyAlignment="1">
      <alignment vertical="center"/>
    </xf>
    <xf numFmtId="49" fontId="34" fillId="0" borderId="8" xfId="0" applyNumberFormat="1" applyFont="1" applyBorder="1" applyAlignment="1">
      <alignment vertical="center"/>
    </xf>
    <xf numFmtId="0" fontId="17" fillId="0" borderId="8" xfId="0" applyFont="1" applyBorder="1" applyAlignment="1">
      <alignment vertical="center"/>
    </xf>
    <xf numFmtId="0" fontId="17" fillId="0" borderId="8" xfId="0" applyNumberFormat="1" applyFont="1" applyBorder="1" applyAlignment="1">
      <alignment vertical="center"/>
    </xf>
    <xf numFmtId="0" fontId="31" fillId="2" borderId="13" xfId="0" applyFont="1" applyFill="1" applyBorder="1" applyAlignment="1" applyProtection="1">
      <alignment vertical="center"/>
    </xf>
    <xf numFmtId="0" fontId="5" fillId="0" borderId="11" xfId="0" applyFont="1" applyFill="1" applyBorder="1" applyAlignment="1" applyProtection="1">
      <alignment vertical="center"/>
    </xf>
    <xf numFmtId="0" fontId="15" fillId="0" borderId="0" xfId="0" applyFont="1" applyBorder="1" applyAlignment="1">
      <alignment horizontal="right" vertical="center" wrapText="1"/>
    </xf>
    <xf numFmtId="0" fontId="15" fillId="0" borderId="5" xfId="0" applyFont="1" applyBorder="1" applyAlignment="1">
      <alignment vertical="center" wrapText="1"/>
    </xf>
    <xf numFmtId="0" fontId="15" fillId="0" borderId="8" xfId="0" applyFont="1" applyBorder="1" applyAlignment="1">
      <alignment vertical="center"/>
    </xf>
    <xf numFmtId="0" fontId="15" fillId="0" borderId="0" xfId="0" applyFont="1" applyBorder="1" applyAlignment="1" applyProtection="1">
      <alignment horizontal="right" vertical="center"/>
    </xf>
    <xf numFmtId="0" fontId="15" fillId="0" borderId="8" xfId="0" applyFont="1" applyBorder="1" applyAlignment="1" applyProtection="1">
      <alignment vertical="center"/>
    </xf>
    <xf numFmtId="0" fontId="15" fillId="3" borderId="8" xfId="0" applyFont="1" applyFill="1" applyBorder="1" applyAlignment="1" applyProtection="1">
      <alignment vertical="center"/>
    </xf>
    <xf numFmtId="0" fontId="15" fillId="0" borderId="15" xfId="15" applyFont="1" applyFill="1" applyBorder="1" applyAlignment="1" applyProtection="1">
      <alignment horizontal="left" vertical="center"/>
    </xf>
    <xf numFmtId="0" fontId="15" fillId="0" borderId="16" xfId="0" applyFont="1" applyFill="1" applyBorder="1" applyAlignment="1" applyProtection="1">
      <alignment vertical="center"/>
    </xf>
    <xf numFmtId="0" fontId="15" fillId="0" borderId="0" xfId="0" applyFont="1" applyFill="1" applyBorder="1" applyAlignment="1" applyProtection="1">
      <alignment vertical="center"/>
    </xf>
    <xf numFmtId="0" fontId="15" fillId="0" borderId="15" xfId="15" applyFont="1" applyBorder="1" applyAlignment="1" applyProtection="1">
      <alignment vertical="center"/>
    </xf>
    <xf numFmtId="0" fontId="15" fillId="0" borderId="0" xfId="0" applyFont="1" applyBorder="1" applyAlignment="1">
      <alignment horizontal="center" vertical="center"/>
    </xf>
    <xf numFmtId="0" fontId="15" fillId="0" borderId="17" xfId="0" applyFont="1" applyBorder="1" applyAlignment="1" applyProtection="1">
      <alignment vertical="center"/>
    </xf>
    <xf numFmtId="0" fontId="15" fillId="0" borderId="16" xfId="0" applyFont="1" applyBorder="1" applyAlignment="1" applyProtection="1">
      <alignment vertical="center"/>
    </xf>
    <xf numFmtId="0" fontId="15" fillId="0" borderId="18" xfId="0" applyFont="1" applyFill="1" applyBorder="1" applyAlignment="1" applyProtection="1">
      <alignment horizontal="right" vertical="center"/>
    </xf>
    <xf numFmtId="0" fontId="15" fillId="0" borderId="19" xfId="0" applyFont="1" applyFill="1" applyBorder="1" applyAlignment="1" applyProtection="1">
      <alignment horizontal="right" vertical="center"/>
    </xf>
    <xf numFmtId="0" fontId="15" fillId="0" borderId="20" xfId="0"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5" fillId="0" borderId="0" xfId="0" applyFont="1" applyBorder="1" applyAlignment="1">
      <alignment horizontal="center" vertical="center" wrapText="1"/>
    </xf>
    <xf numFmtId="0" fontId="15" fillId="0" borderId="0" xfId="0" applyFont="1" applyBorder="1" applyAlignment="1" applyProtection="1">
      <alignment horizontal="center" vertical="center" wrapText="1"/>
    </xf>
    <xf numFmtId="0" fontId="15" fillId="0" borderId="20" xfId="0" applyFont="1" applyBorder="1" applyAlignment="1">
      <alignment horizontal="center" vertical="center" wrapText="1"/>
    </xf>
    <xf numFmtId="0" fontId="15" fillId="0" borderId="0" xfId="0" applyFont="1" applyBorder="1" applyAlignment="1">
      <alignment horizontal="left" vertical="center" wrapText="1"/>
    </xf>
    <xf numFmtId="0" fontId="15" fillId="0" borderId="2" xfId="0" applyFont="1" applyBorder="1" applyAlignment="1">
      <alignment vertical="center" wrapText="1"/>
    </xf>
    <xf numFmtId="0" fontId="15" fillId="0" borderId="0" xfId="0" applyFont="1" applyBorder="1" applyAlignment="1">
      <alignment vertical="center" wrapText="1"/>
    </xf>
    <xf numFmtId="0" fontId="15" fillId="0" borderId="2"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15" fillId="0" borderId="3" xfId="0" applyFont="1" applyBorder="1" applyAlignment="1">
      <alignment vertical="center" wrapText="1"/>
    </xf>
    <xf numFmtId="0" fontId="15" fillId="0" borderId="9" xfId="0" applyFont="1" applyBorder="1" applyAlignment="1">
      <alignment vertical="center"/>
    </xf>
    <xf numFmtId="0" fontId="10" fillId="0" borderId="0" xfId="0" applyFont="1" applyBorder="1" applyAlignment="1" applyProtection="1">
      <alignment vertical="center"/>
    </xf>
    <xf numFmtId="49" fontId="29" fillId="4" borderId="21" xfId="0" applyNumberFormat="1" applyFont="1" applyFill="1" applyBorder="1" applyAlignment="1" applyProtection="1">
      <alignment horizontal="center" vertical="center" wrapText="1"/>
      <protection locked="0"/>
    </xf>
    <xf numFmtId="1" fontId="29" fillId="0" borderId="22" xfId="0" applyNumberFormat="1" applyFont="1" applyFill="1" applyBorder="1" applyAlignment="1" applyProtection="1">
      <alignment horizontal="center" vertical="center"/>
    </xf>
    <xf numFmtId="49" fontId="29" fillId="4" borderId="21" xfId="0" applyNumberFormat="1" applyFont="1" applyFill="1" applyBorder="1" applyAlignment="1" applyProtection="1">
      <alignment horizontal="center" vertical="center"/>
      <protection locked="0"/>
    </xf>
    <xf numFmtId="49" fontId="29" fillId="4" borderId="23" xfId="0" applyNumberFormat="1" applyFont="1" applyFill="1" applyBorder="1" applyAlignment="1" applyProtection="1">
      <alignment horizontal="center" vertical="center"/>
      <protection locked="0"/>
    </xf>
    <xf numFmtId="0" fontId="47" fillId="0" borderId="0" xfId="0" applyFont="1" applyBorder="1" applyAlignment="1" applyProtection="1">
      <alignment horizontal="left" vertical="center"/>
    </xf>
    <xf numFmtId="49" fontId="15" fillId="0" borderId="0" xfId="0" applyNumberFormat="1" applyFont="1" applyBorder="1" applyAlignment="1">
      <alignment horizontal="left" vertical="center"/>
    </xf>
    <xf numFmtId="0" fontId="42" fillId="0" borderId="0" xfId="13" applyNumberFormat="1" applyFont="1" applyFill="1" applyBorder="1" applyAlignment="1" applyProtection="1">
      <alignment vertical="center"/>
      <protection hidden="1"/>
    </xf>
    <xf numFmtId="0" fontId="15" fillId="0" borderId="24" xfId="0" applyFont="1" applyBorder="1" applyAlignment="1">
      <alignment vertical="center"/>
    </xf>
    <xf numFmtId="49" fontId="29" fillId="2" borderId="20" xfId="0" applyNumberFormat="1" applyFont="1" applyFill="1" applyBorder="1" applyAlignment="1" applyProtection="1">
      <alignment horizontal="center" vertical="center"/>
      <protection locked="0"/>
    </xf>
    <xf numFmtId="0" fontId="29" fillId="0" borderId="0" xfId="0" applyFont="1" applyFill="1" applyBorder="1" applyAlignment="1" applyProtection="1">
      <alignment horizontal="right" vertical="center"/>
    </xf>
    <xf numFmtId="170" fontId="15" fillId="4" borderId="20" xfId="0" applyNumberFormat="1" applyFont="1" applyFill="1" applyBorder="1" applyAlignment="1" applyProtection="1">
      <alignment vertical="center"/>
      <protection locked="0"/>
    </xf>
    <xf numFmtId="0" fontId="19" fillId="5" borderId="25" xfId="0" applyFont="1" applyFill="1" applyBorder="1" applyAlignment="1" applyProtection="1">
      <alignment horizontal="center" vertical="center"/>
      <protection locked="0"/>
    </xf>
    <xf numFmtId="49" fontId="17" fillId="4" borderId="21" xfId="0" applyNumberFormat="1" applyFont="1" applyFill="1" applyBorder="1" applyAlignment="1" applyProtection="1">
      <alignment horizontal="center" vertical="center"/>
      <protection locked="0"/>
    </xf>
    <xf numFmtId="0" fontId="19" fillId="4" borderId="21" xfId="0" applyFont="1" applyFill="1" applyBorder="1" applyAlignment="1" applyProtection="1">
      <alignment horizontal="center" vertical="center"/>
      <protection locked="0"/>
    </xf>
    <xf numFmtId="49" fontId="17" fillId="4" borderId="21" xfId="0" applyNumberFormat="1" applyFont="1" applyFill="1" applyBorder="1" applyAlignment="1" applyProtection="1">
      <alignment vertical="center"/>
      <protection locked="0"/>
    </xf>
    <xf numFmtId="0" fontId="17" fillId="0" borderId="19" xfId="0" applyFont="1" applyFill="1" applyBorder="1" applyAlignment="1" applyProtection="1">
      <alignment vertical="center"/>
      <protection locked="0"/>
    </xf>
    <xf numFmtId="0" fontId="37" fillId="0" borderId="0" xfId="0" applyFont="1" applyBorder="1" applyAlignment="1" applyProtection="1">
      <alignment vertical="center"/>
    </xf>
    <xf numFmtId="49" fontId="19" fillId="4" borderId="21" xfId="0" applyNumberFormat="1" applyFont="1" applyFill="1" applyBorder="1" applyAlignment="1" applyProtection="1">
      <alignment vertical="center" wrapText="1"/>
      <protection locked="0"/>
    </xf>
    <xf numFmtId="49" fontId="19" fillId="4" borderId="21" xfId="0" applyNumberFormat="1" applyFont="1" applyFill="1" applyBorder="1" applyAlignment="1" applyProtection="1">
      <alignment horizontal="left" vertical="center"/>
      <protection locked="0"/>
    </xf>
    <xf numFmtId="177" fontId="19" fillId="4" borderId="21" xfId="0" applyNumberFormat="1" applyFont="1" applyFill="1" applyBorder="1" applyAlignment="1" applyProtection="1">
      <alignment horizontal="center" vertical="center"/>
      <protection locked="0"/>
    </xf>
    <xf numFmtId="0" fontId="15" fillId="0" borderId="26" xfId="0" applyFont="1" applyFill="1" applyBorder="1" applyAlignment="1" applyProtection="1">
      <alignment horizontal="center" vertical="center" wrapText="1"/>
    </xf>
    <xf numFmtId="0" fontId="17" fillId="6" borderId="27" xfId="0" applyFont="1" applyFill="1" applyBorder="1" applyAlignment="1" applyProtection="1">
      <alignment horizontal="center" vertical="center" wrapText="1"/>
    </xf>
    <xf numFmtId="0" fontId="15" fillId="3" borderId="0" xfId="0" applyFont="1" applyFill="1" applyBorder="1" applyAlignment="1" applyProtection="1">
      <alignment vertical="center"/>
    </xf>
    <xf numFmtId="0" fontId="15" fillId="0" borderId="28" xfId="0" applyFont="1" applyBorder="1" applyAlignment="1">
      <alignment vertical="center"/>
    </xf>
    <xf numFmtId="0" fontId="15" fillId="0" borderId="29" xfId="0" applyFont="1" applyBorder="1" applyAlignment="1">
      <alignment vertical="center"/>
    </xf>
    <xf numFmtId="0" fontId="17" fillId="0" borderId="0" xfId="0" applyFont="1" applyBorder="1" applyAlignment="1">
      <alignment vertical="center"/>
    </xf>
    <xf numFmtId="0" fontId="15" fillId="0" borderId="30" xfId="0" applyFont="1" applyBorder="1" applyAlignment="1">
      <alignment vertical="center"/>
    </xf>
    <xf numFmtId="0" fontId="15" fillId="0" borderId="6" xfId="0" applyFont="1" applyBorder="1" applyAlignment="1">
      <alignment vertical="center"/>
    </xf>
    <xf numFmtId="0" fontId="19" fillId="0" borderId="31" xfId="0" applyFont="1" applyBorder="1" applyAlignment="1">
      <alignment horizontal="left"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8" fillId="0" borderId="2" xfId="0" applyFont="1" applyBorder="1" applyAlignment="1">
      <alignment vertical="center"/>
    </xf>
    <xf numFmtId="0" fontId="18" fillId="0" borderId="0" xfId="0" applyFont="1" applyBorder="1" applyAlignment="1">
      <alignment vertical="center"/>
    </xf>
    <xf numFmtId="0" fontId="18" fillId="0" borderId="4" xfId="0" applyFont="1" applyBorder="1" applyAlignment="1">
      <alignment vertical="center"/>
    </xf>
    <xf numFmtId="0" fontId="7" fillId="0" borderId="0" xfId="0" applyFont="1" applyBorder="1" applyAlignment="1">
      <alignment horizontal="right" vertical="center"/>
    </xf>
    <xf numFmtId="0" fontId="18" fillId="0" borderId="2" xfId="0" applyFont="1" applyBorder="1" applyAlignment="1">
      <alignment horizontal="right" vertical="center"/>
    </xf>
    <xf numFmtId="0" fontId="18" fillId="0" borderId="0" xfId="0" applyFont="1" applyBorder="1" applyAlignment="1">
      <alignment horizontal="left" vertical="center"/>
    </xf>
    <xf numFmtId="0" fontId="18" fillId="0" borderId="0" xfId="0" applyFont="1" applyBorder="1" applyAlignment="1">
      <alignment horizontal="right" vertical="center"/>
    </xf>
    <xf numFmtId="0" fontId="19" fillId="0" borderId="2" xfId="0" applyFont="1" applyBorder="1" applyAlignment="1">
      <alignment horizontal="right" vertical="center"/>
    </xf>
    <xf numFmtId="14" fontId="18" fillId="4" borderId="21" xfId="0" applyNumberFormat="1" applyFont="1" applyFill="1" applyBorder="1" applyAlignment="1" applyProtection="1">
      <alignment vertical="center"/>
      <protection locked="0"/>
    </xf>
    <xf numFmtId="0" fontId="19" fillId="0" borderId="0" xfId="0" applyFont="1" applyBorder="1" applyAlignment="1">
      <alignment horizontal="right" vertical="center"/>
    </xf>
    <xf numFmtId="0" fontId="18" fillId="4" borderId="21" xfId="0" applyFont="1" applyFill="1" applyBorder="1" applyAlignment="1" applyProtection="1">
      <alignment vertical="center"/>
      <protection locked="0"/>
    </xf>
    <xf numFmtId="0" fontId="18" fillId="0" borderId="7" xfId="0" applyFont="1" applyBorder="1" applyAlignment="1">
      <alignment vertical="center"/>
    </xf>
    <xf numFmtId="0" fontId="18" fillId="0" borderId="8" xfId="0" applyFont="1" applyBorder="1" applyAlignment="1">
      <alignment vertical="center"/>
    </xf>
    <xf numFmtId="0" fontId="18" fillId="0" borderId="12" xfId="0" applyFont="1" applyBorder="1" applyAlignment="1">
      <alignment vertical="center"/>
    </xf>
    <xf numFmtId="0" fontId="19" fillId="0" borderId="34" xfId="0" applyFont="1" applyBorder="1" applyAlignment="1">
      <alignment vertical="center"/>
    </xf>
    <xf numFmtId="0" fontId="18" fillId="0" borderId="28" xfId="0" applyFont="1" applyBorder="1" applyAlignment="1">
      <alignment vertical="center"/>
    </xf>
    <xf numFmtId="170" fontId="18" fillId="0" borderId="29" xfId="0" applyNumberFormat="1" applyFont="1" applyBorder="1" applyAlignment="1">
      <alignment vertical="center"/>
    </xf>
    <xf numFmtId="0" fontId="18" fillId="0" borderId="35" xfId="0" applyFont="1" applyBorder="1" applyAlignment="1">
      <alignment vertical="center" wrapText="1"/>
    </xf>
    <xf numFmtId="14" fontId="22" fillId="4" borderId="36" xfId="0" applyNumberFormat="1" applyFont="1" applyFill="1" applyBorder="1" applyAlignment="1" applyProtection="1">
      <alignment vertical="center"/>
      <protection locked="0"/>
    </xf>
    <xf numFmtId="0" fontId="22" fillId="4" borderId="37" xfId="0" applyFont="1" applyFill="1" applyBorder="1" applyAlignment="1" applyProtection="1">
      <alignment vertical="center"/>
      <protection locked="0"/>
    </xf>
    <xf numFmtId="0" fontId="22" fillId="4" borderId="38" xfId="0" applyFont="1" applyFill="1" applyBorder="1" applyAlignment="1" applyProtection="1">
      <alignment vertical="center"/>
      <protection locked="0"/>
    </xf>
    <xf numFmtId="14" fontId="22" fillId="4" borderId="39" xfId="0" applyNumberFormat="1" applyFont="1" applyFill="1" applyBorder="1" applyAlignment="1" applyProtection="1">
      <alignment vertical="center"/>
      <protection locked="0"/>
    </xf>
    <xf numFmtId="0" fontId="22" fillId="4" borderId="40" xfId="0" applyFont="1" applyFill="1" applyBorder="1" applyAlignment="1" applyProtection="1">
      <alignment vertical="center"/>
      <protection locked="0"/>
    </xf>
    <xf numFmtId="0" fontId="22" fillId="4" borderId="41" xfId="0" applyFont="1" applyFill="1" applyBorder="1" applyAlignment="1" applyProtection="1">
      <alignment vertical="center"/>
      <protection locked="0"/>
    </xf>
    <xf numFmtId="0" fontId="22" fillId="4" borderId="39" xfId="0" applyFont="1" applyFill="1" applyBorder="1" applyAlignment="1" applyProtection="1">
      <alignment vertical="center"/>
      <protection locked="0"/>
    </xf>
    <xf numFmtId="0" fontId="22" fillId="4" borderId="42" xfId="0" applyFont="1" applyFill="1" applyBorder="1" applyAlignment="1" applyProtection="1">
      <alignment vertical="center"/>
      <protection locked="0"/>
    </xf>
    <xf numFmtId="0" fontId="22" fillId="4" borderId="43" xfId="0" applyFont="1" applyFill="1" applyBorder="1" applyAlignment="1" applyProtection="1">
      <alignment vertical="center"/>
      <protection locked="0"/>
    </xf>
    <xf numFmtId="0" fontId="22" fillId="4" borderId="25" xfId="0" applyFont="1" applyFill="1" applyBorder="1" applyAlignment="1" applyProtection="1">
      <alignment vertical="center"/>
      <protection locked="0"/>
    </xf>
    <xf numFmtId="0" fontId="19" fillId="0" borderId="44" xfId="0" applyFont="1" applyBorder="1" applyAlignment="1">
      <alignment horizontal="right" vertical="center"/>
    </xf>
    <xf numFmtId="0" fontId="19" fillId="0" borderId="19" xfId="0" applyFont="1" applyBorder="1" applyAlignment="1">
      <alignment horizontal="right" vertical="center"/>
    </xf>
    <xf numFmtId="0" fontId="19" fillId="0" borderId="42" xfId="0" applyFont="1" applyBorder="1" applyAlignment="1">
      <alignment vertical="center"/>
    </xf>
    <xf numFmtId="0" fontId="19" fillId="0" borderId="22" xfId="0" applyFont="1" applyBorder="1" applyAlignment="1">
      <alignment vertical="center"/>
    </xf>
    <xf numFmtId="0" fontId="19" fillId="0" borderId="25" xfId="0" applyFont="1" applyBorder="1" applyAlignment="1">
      <alignment vertical="center"/>
    </xf>
    <xf numFmtId="0" fontId="19" fillId="0" borderId="25" xfId="0" applyFont="1" applyBorder="1" applyAlignment="1">
      <alignment vertical="center" wrapText="1"/>
    </xf>
    <xf numFmtId="0" fontId="19" fillId="0" borderId="45" xfId="0" applyFont="1" applyBorder="1" applyAlignment="1">
      <alignment horizontal="right" vertical="center"/>
    </xf>
    <xf numFmtId="0" fontId="19" fillId="0" borderId="11" xfId="0" applyFont="1" applyBorder="1" applyAlignment="1">
      <alignment horizontal="right" vertical="center"/>
    </xf>
    <xf numFmtId="0" fontId="15" fillId="0" borderId="7" xfId="0" applyFont="1" applyBorder="1" applyAlignment="1">
      <alignment vertical="center"/>
    </xf>
    <xf numFmtId="0" fontId="15" fillId="0" borderId="12" xfId="0" applyFont="1" applyBorder="1" applyAlignment="1">
      <alignment vertical="center"/>
    </xf>
    <xf numFmtId="170" fontId="19" fillId="0" borderId="35" xfId="0" applyNumberFormat="1" applyFont="1" applyBorder="1" applyAlignment="1">
      <alignment vertical="center" wrapText="1"/>
    </xf>
    <xf numFmtId="170" fontId="15" fillId="0" borderId="12" xfId="0" applyNumberFormat="1" applyFont="1" applyBorder="1" applyAlignment="1">
      <alignment vertical="center"/>
    </xf>
    <xf numFmtId="170" fontId="0" fillId="0" borderId="0" xfId="0" applyNumberFormat="1"/>
    <xf numFmtId="0" fontId="17" fillId="0" borderId="32" xfId="0" applyFont="1" applyBorder="1" applyAlignment="1">
      <alignment horizontal="left" vertical="center"/>
    </xf>
    <xf numFmtId="0" fontId="17" fillId="0" borderId="33" xfId="0" applyFont="1" applyBorder="1" applyAlignment="1">
      <alignment horizontal="left" vertical="center"/>
    </xf>
    <xf numFmtId="0" fontId="63" fillId="0" borderId="2" xfId="0" applyFont="1" applyBorder="1" applyAlignment="1" applyProtection="1">
      <alignment horizontal="left" vertical="center"/>
    </xf>
    <xf numFmtId="0" fontId="17" fillId="0" borderId="2" xfId="0" applyFont="1" applyBorder="1" applyAlignment="1">
      <alignment horizontal="right" vertical="center"/>
    </xf>
    <xf numFmtId="0" fontId="19" fillId="0" borderId="44" xfId="0" applyFont="1" applyBorder="1" applyAlignment="1">
      <alignment vertical="center"/>
    </xf>
    <xf numFmtId="0" fontId="15" fillId="0" borderId="19" xfId="0" applyFont="1" applyBorder="1" applyAlignment="1">
      <alignment vertical="center"/>
    </xf>
    <xf numFmtId="0" fontId="15" fillId="0" borderId="49" xfId="0" applyFont="1" applyBorder="1" applyAlignment="1">
      <alignment vertical="center"/>
    </xf>
    <xf numFmtId="0" fontId="15" fillId="0" borderId="50" xfId="0" applyFont="1" applyBorder="1" applyAlignment="1">
      <alignment vertical="center" wrapText="1"/>
    </xf>
    <xf numFmtId="0" fontId="15" fillId="0" borderId="22" xfId="0" applyFont="1" applyBorder="1" applyAlignment="1">
      <alignment vertical="center" wrapText="1"/>
    </xf>
    <xf numFmtId="0" fontId="15" fillId="0" borderId="28" xfId="0" applyFont="1" applyBorder="1" applyAlignment="1">
      <alignment vertical="center" wrapText="1"/>
    </xf>
    <xf numFmtId="0" fontId="15" fillId="0" borderId="51" xfId="0" applyFont="1" applyBorder="1" applyAlignment="1">
      <alignment vertical="center" wrapText="1"/>
    </xf>
    <xf numFmtId="0" fontId="15" fillId="0" borderId="21" xfId="0" applyFont="1" applyBorder="1" applyAlignment="1">
      <alignment vertical="center" wrapText="1"/>
    </xf>
    <xf numFmtId="170" fontId="15" fillId="0" borderId="52" xfId="0" applyNumberFormat="1" applyFont="1" applyBorder="1" applyAlignment="1">
      <alignment vertical="center" wrapText="1"/>
    </xf>
    <xf numFmtId="14" fontId="21" fillId="4" borderId="53" xfId="0" applyNumberFormat="1" applyFont="1" applyFill="1" applyBorder="1" applyAlignment="1" applyProtection="1">
      <alignment vertical="center"/>
      <protection locked="0"/>
    </xf>
    <xf numFmtId="0" fontId="21" fillId="4" borderId="54" xfId="0" applyFont="1" applyFill="1" applyBorder="1" applyAlignment="1" applyProtection="1">
      <alignment vertical="center"/>
      <protection locked="0"/>
    </xf>
    <xf numFmtId="0" fontId="21" fillId="4" borderId="39" xfId="0" applyFont="1" applyFill="1" applyBorder="1" applyAlignment="1" applyProtection="1">
      <alignment vertical="center"/>
      <protection locked="0"/>
    </xf>
    <xf numFmtId="0" fontId="21" fillId="4" borderId="40" xfId="0" applyFont="1" applyFill="1" applyBorder="1" applyAlignment="1" applyProtection="1">
      <alignment vertical="center"/>
      <protection locked="0"/>
    </xf>
    <xf numFmtId="0" fontId="21" fillId="4" borderId="56" xfId="0" applyFont="1" applyFill="1" applyBorder="1" applyAlignment="1" applyProtection="1">
      <alignment vertical="center"/>
      <protection locked="0"/>
    </xf>
    <xf numFmtId="0" fontId="21" fillId="4" borderId="57" xfId="0" applyFont="1" applyFill="1" applyBorder="1" applyAlignment="1" applyProtection="1">
      <alignment vertical="center"/>
      <protection locked="0"/>
    </xf>
    <xf numFmtId="0" fontId="21" fillId="4" borderId="41" xfId="0" applyFont="1" applyFill="1" applyBorder="1" applyAlignment="1" applyProtection="1">
      <alignment vertical="center"/>
      <protection locked="0"/>
    </xf>
    <xf numFmtId="0" fontId="21" fillId="4" borderId="58" xfId="0" applyFont="1" applyFill="1" applyBorder="1" applyAlignment="1" applyProtection="1">
      <alignment vertical="center"/>
      <protection locked="0"/>
    </xf>
    <xf numFmtId="0" fontId="21" fillId="4" borderId="59" xfId="0" applyFont="1" applyFill="1" applyBorder="1" applyAlignment="1" applyProtection="1">
      <alignment vertical="center"/>
      <protection locked="0"/>
    </xf>
    <xf numFmtId="170" fontId="15" fillId="0" borderId="4" xfId="0" applyNumberFormat="1" applyFont="1" applyBorder="1" applyAlignment="1">
      <alignment vertical="center"/>
    </xf>
    <xf numFmtId="170" fontId="15" fillId="0" borderId="49" xfId="0" applyNumberFormat="1" applyFont="1" applyBorder="1" applyAlignment="1">
      <alignment vertical="center"/>
    </xf>
    <xf numFmtId="0" fontId="15" fillId="0" borderId="2" xfId="0" applyFont="1" applyBorder="1" applyAlignment="1">
      <alignment horizontal="right" vertical="center"/>
    </xf>
    <xf numFmtId="0" fontId="15" fillId="0" borderId="0" xfId="0" applyFont="1" applyBorder="1" applyAlignment="1">
      <alignment horizontal="right" vertical="center"/>
    </xf>
    <xf numFmtId="0" fontId="15" fillId="0" borderId="0" xfId="0" applyFont="1" applyFill="1" applyBorder="1" applyAlignment="1">
      <alignment horizontal="right" vertical="center"/>
    </xf>
    <xf numFmtId="0" fontId="15" fillId="0" borderId="11" xfId="0" applyFont="1" applyBorder="1" applyAlignment="1">
      <alignment vertical="center"/>
    </xf>
    <xf numFmtId="170" fontId="15" fillId="0" borderId="61" xfId="0" applyNumberFormat="1" applyFont="1" applyBorder="1" applyAlignment="1">
      <alignment vertical="center"/>
    </xf>
    <xf numFmtId="0" fontId="7" fillId="0" borderId="10" xfId="0" applyFont="1" applyBorder="1" applyAlignment="1">
      <alignment horizontal="right" vertical="center"/>
    </xf>
    <xf numFmtId="0" fontId="7" fillId="0" borderId="6" xfId="0" applyFont="1" applyBorder="1" applyAlignment="1">
      <alignment horizontal="right" vertical="center"/>
    </xf>
    <xf numFmtId="0" fontId="7" fillId="0" borderId="2" xfId="0" applyFont="1" applyBorder="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1" fontId="15" fillId="0" borderId="0" xfId="0" applyNumberFormat="1" applyFont="1" applyBorder="1" applyAlignment="1">
      <alignment horizontal="left" vertical="center"/>
    </xf>
    <xf numFmtId="0" fontId="19" fillId="0" borderId="34" xfId="0" applyFont="1" applyBorder="1" applyAlignment="1">
      <alignment horizontal="left" vertical="center"/>
    </xf>
    <xf numFmtId="0" fontId="15" fillId="0" borderId="52" xfId="0" applyFont="1" applyBorder="1" applyAlignment="1">
      <alignment vertical="center" wrapText="1"/>
    </xf>
    <xf numFmtId="14" fontId="21" fillId="4" borderId="36" xfId="0" applyNumberFormat="1" applyFont="1" applyFill="1" applyBorder="1" applyAlignment="1" applyProtection="1">
      <alignment vertical="center"/>
      <protection locked="0"/>
    </xf>
    <xf numFmtId="0" fontId="21" fillId="4" borderId="38" xfId="0" applyFont="1" applyFill="1" applyBorder="1" applyAlignment="1" applyProtection="1">
      <alignment vertical="center"/>
      <protection locked="0"/>
    </xf>
    <xf numFmtId="0" fontId="21" fillId="4" borderId="18" xfId="0" applyFont="1" applyFill="1" applyBorder="1" applyAlignment="1" applyProtection="1">
      <alignment vertical="center"/>
      <protection locked="0"/>
    </xf>
    <xf numFmtId="0" fontId="21" fillId="4" borderId="23" xfId="0" applyFont="1" applyFill="1" applyBorder="1" applyAlignment="1" applyProtection="1">
      <alignment vertical="center"/>
      <protection locked="0"/>
    </xf>
    <xf numFmtId="170" fontId="21" fillId="4" borderId="38" xfId="0" applyNumberFormat="1" applyFont="1" applyFill="1" applyBorder="1" applyAlignment="1" applyProtection="1">
      <alignment vertical="center"/>
      <protection locked="0"/>
    </xf>
    <xf numFmtId="170" fontId="21" fillId="4" borderId="41" xfId="0" applyNumberFormat="1" applyFont="1" applyFill="1" applyBorder="1" applyAlignment="1" applyProtection="1">
      <alignment vertical="center"/>
      <protection locked="0"/>
    </xf>
    <xf numFmtId="0" fontId="21" fillId="4" borderId="42" xfId="0" applyFont="1" applyFill="1" applyBorder="1" applyAlignment="1" applyProtection="1">
      <alignment vertical="center"/>
      <protection locked="0"/>
    </xf>
    <xf numFmtId="0" fontId="21" fillId="4" borderId="25" xfId="0" applyFont="1" applyFill="1" applyBorder="1" applyAlignment="1" applyProtection="1">
      <alignment vertical="center"/>
      <protection locked="0"/>
    </xf>
    <xf numFmtId="0" fontId="21" fillId="4" borderId="43" xfId="0" applyFont="1" applyFill="1" applyBorder="1" applyAlignment="1" applyProtection="1">
      <alignment vertical="center"/>
      <protection locked="0"/>
    </xf>
    <xf numFmtId="0" fontId="21" fillId="4" borderId="62" xfId="0" applyFont="1" applyFill="1" applyBorder="1" applyAlignment="1" applyProtection="1">
      <alignment vertical="center"/>
      <protection locked="0"/>
    </xf>
    <xf numFmtId="170" fontId="21" fillId="4" borderId="25" xfId="0" applyNumberFormat="1" applyFont="1" applyFill="1" applyBorder="1" applyAlignment="1" applyProtection="1">
      <alignment vertical="center"/>
      <protection locked="0"/>
    </xf>
    <xf numFmtId="170" fontId="15" fillId="0" borderId="29" xfId="0" applyNumberFormat="1" applyFont="1" applyBorder="1" applyAlignment="1">
      <alignment vertical="center"/>
    </xf>
    <xf numFmtId="0" fontId="21" fillId="4" borderId="19" xfId="0" applyFont="1" applyFill="1" applyBorder="1" applyAlignment="1" applyProtection="1">
      <alignment vertical="center"/>
      <protection locked="0"/>
    </xf>
    <xf numFmtId="44" fontId="21" fillId="4" borderId="38" xfId="1" applyFont="1" applyFill="1" applyBorder="1" applyAlignment="1" applyProtection="1">
      <alignment vertical="center"/>
      <protection locked="0"/>
    </xf>
    <xf numFmtId="0" fontId="21" fillId="4" borderId="11" xfId="0" applyFont="1" applyFill="1" applyBorder="1" applyAlignment="1" applyProtection="1">
      <alignment vertical="center"/>
      <protection locked="0"/>
    </xf>
    <xf numFmtId="170" fontId="7" fillId="0" borderId="4" xfId="0" applyNumberFormat="1" applyFont="1" applyBorder="1" applyAlignment="1">
      <alignment horizontal="right" vertical="center"/>
    </xf>
    <xf numFmtId="0" fontId="15" fillId="0" borderId="22" xfId="0" applyFont="1" applyBorder="1" applyAlignment="1">
      <alignment vertical="center"/>
    </xf>
    <xf numFmtId="14" fontId="21" fillId="4" borderId="63" xfId="0" applyNumberFormat="1" applyFont="1" applyFill="1" applyBorder="1" applyAlignment="1" applyProtection="1">
      <alignment vertical="center"/>
      <protection locked="0"/>
    </xf>
    <xf numFmtId="0" fontId="21" fillId="4" borderId="20" xfId="0" applyFont="1" applyFill="1" applyBorder="1" applyAlignment="1" applyProtection="1">
      <alignment vertical="center"/>
      <protection locked="0"/>
    </xf>
    <xf numFmtId="0" fontId="21" fillId="4" borderId="24" xfId="0" applyFont="1" applyFill="1" applyBorder="1" applyAlignment="1" applyProtection="1">
      <alignment vertical="center"/>
      <protection locked="0"/>
    </xf>
    <xf numFmtId="0" fontId="21" fillId="4" borderId="64" xfId="0" applyFont="1" applyFill="1" applyBorder="1" applyAlignment="1" applyProtection="1">
      <alignment vertical="center"/>
      <protection locked="0"/>
    </xf>
    <xf numFmtId="0" fontId="15" fillId="0" borderId="50" xfId="0" applyFont="1" applyBorder="1" applyAlignment="1">
      <alignment vertical="center"/>
    </xf>
    <xf numFmtId="0" fontId="5" fillId="0" borderId="51" xfId="0" applyFont="1" applyBorder="1" applyAlignment="1" applyProtection="1">
      <alignment vertical="center" wrapText="1"/>
    </xf>
    <xf numFmtId="0" fontId="5" fillId="4" borderId="23" xfId="0" applyFont="1" applyFill="1" applyBorder="1" applyAlignment="1" applyProtection="1">
      <alignment vertical="center"/>
      <protection locked="0"/>
    </xf>
    <xf numFmtId="0" fontId="5" fillId="4" borderId="57" xfId="0" applyFont="1" applyFill="1" applyBorder="1" applyAlignment="1" applyProtection="1">
      <alignment vertical="center"/>
      <protection locked="0"/>
    </xf>
    <xf numFmtId="0" fontId="24" fillId="0" borderId="13" xfId="0" applyFont="1" applyBorder="1" applyAlignment="1">
      <alignment horizontal="left" vertical="center"/>
    </xf>
    <xf numFmtId="0" fontId="7" fillId="0" borderId="9" xfId="0" applyFont="1" applyBorder="1" applyAlignment="1">
      <alignment horizontal="right" vertical="center"/>
    </xf>
    <xf numFmtId="170" fontId="18" fillId="0" borderId="12" xfId="0" applyNumberFormat="1" applyFont="1" applyBorder="1" applyAlignment="1">
      <alignment vertical="center"/>
    </xf>
    <xf numFmtId="0" fontId="15" fillId="0" borderId="4" xfId="0" applyFont="1" applyBorder="1" applyAlignment="1">
      <alignment horizontal="center" vertical="center"/>
    </xf>
    <xf numFmtId="0" fontId="15" fillId="0" borderId="10" xfId="0" applyFont="1" applyBorder="1" applyAlignment="1">
      <alignment vertical="center"/>
    </xf>
    <xf numFmtId="0" fontId="15" fillId="0" borderId="21" xfId="0" applyFont="1" applyBorder="1" applyAlignment="1">
      <alignment vertical="center"/>
    </xf>
    <xf numFmtId="0" fontId="21" fillId="4" borderId="66" xfId="0" applyFont="1" applyFill="1" applyBorder="1" applyAlignment="1" applyProtection="1">
      <alignment vertical="center"/>
      <protection locked="0"/>
    </xf>
    <xf numFmtId="170" fontId="4" fillId="0" borderId="4" xfId="1" applyNumberFormat="1" applyFont="1" applyBorder="1" applyAlignment="1">
      <alignment vertical="center"/>
    </xf>
    <xf numFmtId="0" fontId="15" fillId="0" borderId="28" xfId="0" applyFont="1" applyBorder="1" applyAlignment="1">
      <alignment horizontal="left" vertical="center"/>
    </xf>
    <xf numFmtId="170" fontId="15" fillId="0" borderId="29" xfId="0" applyNumberFormat="1" applyFont="1" applyBorder="1" applyAlignment="1">
      <alignment horizontal="left" vertical="center"/>
    </xf>
    <xf numFmtId="170" fontId="5" fillId="0" borderId="67" xfId="1" applyNumberFormat="1" applyFont="1" applyBorder="1" applyAlignment="1" applyProtection="1">
      <alignment vertical="center"/>
    </xf>
    <xf numFmtId="1" fontId="17" fillId="0" borderId="8" xfId="0" applyNumberFormat="1" applyFont="1" applyBorder="1" applyAlignment="1">
      <alignment horizontal="right" vertical="center"/>
    </xf>
    <xf numFmtId="1" fontId="15" fillId="0" borderId="8" xfId="0" applyNumberFormat="1" applyFont="1" applyBorder="1" applyAlignment="1">
      <alignment horizontal="left" vertical="center"/>
    </xf>
    <xf numFmtId="0" fontId="15" fillId="4" borderId="22" xfId="0" applyFont="1" applyFill="1" applyBorder="1" applyAlignment="1" applyProtection="1">
      <alignment horizontal="right" vertical="center"/>
      <protection locked="0"/>
    </xf>
    <xf numFmtId="0" fontId="15" fillId="4" borderId="51" xfId="0" applyFont="1" applyFill="1" applyBorder="1" applyAlignment="1" applyProtection="1">
      <alignment horizontal="right" vertical="center"/>
      <protection locked="0"/>
    </xf>
    <xf numFmtId="14" fontId="21" fillId="4" borderId="36" xfId="0" applyNumberFormat="1" applyFont="1" applyFill="1" applyBorder="1" applyAlignment="1" applyProtection="1">
      <alignment vertical="center" wrapText="1"/>
      <protection locked="0"/>
    </xf>
    <xf numFmtId="0" fontId="21" fillId="4" borderId="38" xfId="0" applyFont="1" applyFill="1" applyBorder="1" applyAlignment="1" applyProtection="1">
      <alignment vertical="center" wrapText="1"/>
      <protection locked="0"/>
    </xf>
    <xf numFmtId="0" fontId="21" fillId="4" borderId="39" xfId="0" applyFont="1" applyFill="1" applyBorder="1" applyAlignment="1" applyProtection="1">
      <alignment vertical="center" wrapText="1"/>
      <protection locked="0"/>
    </xf>
    <xf numFmtId="0" fontId="21" fillId="4" borderId="41" xfId="0" applyFont="1" applyFill="1" applyBorder="1" applyAlignment="1" applyProtection="1">
      <alignment vertical="center" wrapText="1"/>
      <protection locked="0"/>
    </xf>
    <xf numFmtId="0" fontId="21" fillId="4" borderId="42" xfId="0" applyFont="1" applyFill="1" applyBorder="1" applyAlignment="1" applyProtection="1">
      <alignment vertical="center" wrapText="1"/>
      <protection locked="0"/>
    </xf>
    <xf numFmtId="0" fontId="21" fillId="4" borderId="25" xfId="0" applyFont="1" applyFill="1" applyBorder="1" applyAlignment="1" applyProtection="1">
      <alignment vertical="center" wrapText="1"/>
      <protection locked="0"/>
    </xf>
    <xf numFmtId="0" fontId="20" fillId="0" borderId="6" xfId="0" applyFont="1" applyBorder="1" applyAlignment="1">
      <alignment horizontal="center" vertical="center"/>
    </xf>
    <xf numFmtId="0" fontId="63" fillId="0" borderId="6" xfId="0" applyFont="1" applyBorder="1" applyAlignment="1" applyProtection="1">
      <alignment horizontal="left" vertical="center"/>
    </xf>
    <xf numFmtId="0" fontId="20" fillId="0" borderId="30" xfId="0" applyFont="1" applyBorder="1" applyAlignment="1">
      <alignment horizontal="center" vertical="center"/>
    </xf>
    <xf numFmtId="1" fontId="43" fillId="0" borderId="0" xfId="0" applyNumberFormat="1" applyFont="1" applyBorder="1" applyAlignment="1">
      <alignment horizontal="right" vertical="center"/>
    </xf>
    <xf numFmtId="0" fontId="20" fillId="0" borderId="2" xfId="0" applyFont="1" applyBorder="1" applyAlignment="1">
      <alignment vertical="center"/>
    </xf>
    <xf numFmtId="0" fontId="20" fillId="0" borderId="0" xfId="0" applyFont="1" applyBorder="1" applyAlignment="1">
      <alignment vertical="center"/>
    </xf>
    <xf numFmtId="0" fontId="15" fillId="0" borderId="0" xfId="0" applyFont="1" applyFill="1" applyBorder="1" applyAlignment="1">
      <alignment vertical="center"/>
    </xf>
    <xf numFmtId="49" fontId="15" fillId="0" borderId="4" xfId="0" applyNumberFormat="1" applyFont="1" applyBorder="1" applyAlignment="1" applyProtection="1">
      <alignment vertical="center"/>
      <protection locked="0"/>
    </xf>
    <xf numFmtId="0" fontId="7" fillId="0" borderId="68" xfId="0" applyFont="1" applyBorder="1" applyAlignment="1" applyProtection="1">
      <alignment horizontal="center" vertical="center" wrapText="1"/>
    </xf>
    <xf numFmtId="0" fontId="7" fillId="0" borderId="69" xfId="0" applyFont="1" applyBorder="1" applyAlignment="1" applyProtection="1">
      <alignment horizontal="center" vertical="center" wrapText="1"/>
    </xf>
    <xf numFmtId="49" fontId="7" fillId="0" borderId="42" xfId="0" applyNumberFormat="1" applyFont="1" applyFill="1" applyBorder="1" applyAlignment="1" applyProtection="1">
      <alignment horizontal="center" vertical="center"/>
    </xf>
    <xf numFmtId="49" fontId="7" fillId="0" borderId="70" xfId="0" applyNumberFormat="1" applyFont="1" applyFill="1" applyBorder="1" applyAlignment="1" applyProtection="1">
      <alignment horizontal="center" vertical="center" wrapText="1"/>
    </xf>
    <xf numFmtId="49" fontId="7" fillId="0" borderId="50" xfId="0" applyNumberFormat="1" applyFont="1" applyBorder="1" applyAlignment="1" applyProtection="1">
      <alignment horizontal="center" vertical="center"/>
    </xf>
    <xf numFmtId="49" fontId="7" fillId="0" borderId="42" xfId="0" applyNumberFormat="1" applyFont="1" applyBorder="1" applyAlignment="1" applyProtection="1">
      <alignment horizontal="center" vertical="center"/>
    </xf>
    <xf numFmtId="0" fontId="15" fillId="0" borderId="71" xfId="0" applyFont="1" applyBorder="1" applyAlignment="1" applyProtection="1">
      <alignment vertical="center"/>
    </xf>
    <xf numFmtId="49" fontId="7" fillId="0" borderId="68" xfId="0" applyNumberFormat="1" applyFont="1" applyBorder="1" applyAlignment="1" applyProtection="1">
      <alignment vertical="center"/>
    </xf>
    <xf numFmtId="0" fontId="65" fillId="0" borderId="21" xfId="0" applyNumberFormat="1" applyFont="1" applyFill="1" applyBorder="1" applyAlignment="1" applyProtection="1">
      <alignment horizontal="center" vertical="center"/>
    </xf>
    <xf numFmtId="0" fontId="21" fillId="0" borderId="0" xfId="0" applyFont="1" applyBorder="1" applyAlignment="1" applyProtection="1">
      <alignment vertical="center"/>
      <protection locked="0"/>
    </xf>
    <xf numFmtId="0" fontId="41" fillId="0" borderId="0" xfId="0" applyFont="1" applyBorder="1" applyAlignment="1">
      <alignment horizontal="left" vertical="center"/>
    </xf>
    <xf numFmtId="0" fontId="19" fillId="0" borderId="45" xfId="0" applyFont="1" applyBorder="1" applyAlignment="1">
      <alignment horizontal="left" vertical="center"/>
    </xf>
    <xf numFmtId="0" fontId="66" fillId="0" borderId="0" xfId="0" applyFont="1" applyBorder="1" applyAlignment="1">
      <alignment vertical="center"/>
    </xf>
    <xf numFmtId="0" fontId="41" fillId="0" borderId="73" xfId="0" applyFont="1" applyFill="1" applyBorder="1" applyAlignment="1" applyProtection="1">
      <alignment horizontal="right" vertical="center"/>
    </xf>
    <xf numFmtId="0" fontId="41" fillId="0" borderId="21" xfId="0" applyFont="1" applyBorder="1" applyAlignment="1" applyProtection="1">
      <alignment horizontal="center" vertical="center"/>
    </xf>
    <xf numFmtId="0" fontId="41" fillId="0" borderId="21" xfId="0" applyNumberFormat="1" applyFont="1" applyFill="1" applyBorder="1" applyAlignment="1" applyProtection="1">
      <alignment horizontal="center" vertical="center"/>
    </xf>
    <xf numFmtId="0" fontId="15" fillId="7" borderId="74" xfId="0" applyFont="1" applyFill="1" applyBorder="1" applyAlignment="1" applyProtection="1">
      <alignment horizontal="left" vertical="center" wrapText="1"/>
    </xf>
    <xf numFmtId="0" fontId="15" fillId="7" borderId="75" xfId="0" applyFont="1" applyFill="1" applyBorder="1" applyAlignment="1" applyProtection="1">
      <alignment horizontal="left" vertical="center" wrapText="1"/>
    </xf>
    <xf numFmtId="0" fontId="15" fillId="7" borderId="75" xfId="0" applyFont="1" applyFill="1" applyBorder="1" applyAlignment="1" applyProtection="1">
      <alignment vertical="center" wrapText="1"/>
    </xf>
    <xf numFmtId="0" fontId="15" fillId="7" borderId="75" xfId="0" applyFont="1" applyFill="1" applyBorder="1" applyAlignment="1" applyProtection="1">
      <alignment vertical="center"/>
    </xf>
    <xf numFmtId="173" fontId="15" fillId="8" borderId="76" xfId="0" applyNumberFormat="1" applyFont="1" applyFill="1" applyBorder="1" applyAlignment="1" applyProtection="1">
      <alignment horizontal="right" vertical="center"/>
    </xf>
    <xf numFmtId="170" fontId="15" fillId="8" borderId="76" xfId="0" applyNumberFormat="1" applyFont="1" applyFill="1" applyBorder="1" applyAlignment="1" applyProtection="1">
      <alignment horizontal="right" vertical="center"/>
    </xf>
    <xf numFmtId="173" fontId="15" fillId="8" borderId="76" xfId="0" applyNumberFormat="1" applyFont="1" applyFill="1" applyBorder="1" applyAlignment="1" applyProtection="1">
      <alignment vertical="center"/>
    </xf>
    <xf numFmtId="173" fontId="52" fillId="0" borderId="77" xfId="0" applyNumberFormat="1" applyFont="1" applyFill="1" applyBorder="1" applyAlignment="1" applyProtection="1">
      <alignment horizontal="center" vertical="center"/>
    </xf>
    <xf numFmtId="0" fontId="17" fillId="6" borderId="78" xfId="0" applyFont="1" applyFill="1" applyBorder="1" applyAlignment="1" applyProtection="1">
      <alignment horizontal="center" vertical="center" wrapText="1"/>
    </xf>
    <xf numFmtId="0" fontId="4" fillId="0" borderId="2" xfId="0" applyFont="1" applyFill="1" applyBorder="1" applyAlignment="1" applyProtection="1">
      <alignment vertical="center"/>
    </xf>
    <xf numFmtId="9" fontId="40" fillId="0" borderId="10" xfId="0" applyNumberFormat="1" applyFont="1" applyFill="1" applyBorder="1" applyAlignment="1" applyProtection="1">
      <alignment horizontal="left" vertical="center" wrapText="1"/>
    </xf>
    <xf numFmtId="170" fontId="4" fillId="0" borderId="19" xfId="0" applyNumberFormat="1" applyFont="1" applyFill="1" applyBorder="1" applyAlignment="1" applyProtection="1">
      <alignment vertical="center"/>
    </xf>
    <xf numFmtId="170" fontId="4" fillId="0" borderId="19" xfId="0" applyNumberFormat="1" applyFont="1" applyBorder="1" applyAlignment="1" applyProtection="1">
      <alignment vertical="center"/>
    </xf>
    <xf numFmtId="165" fontId="6" fillId="0" borderId="0" xfId="0" applyNumberFormat="1" applyFont="1" applyFill="1" applyBorder="1" applyAlignment="1" applyProtection="1">
      <alignment vertical="center"/>
    </xf>
    <xf numFmtId="0" fontId="7" fillId="0" borderId="1" xfId="0" applyFont="1" applyBorder="1" applyAlignment="1" applyProtection="1">
      <alignment horizontal="left" vertical="center"/>
    </xf>
    <xf numFmtId="165" fontId="5" fillId="0" borderId="1" xfId="0" applyNumberFormat="1" applyFont="1" applyFill="1" applyBorder="1" applyAlignment="1" applyProtection="1">
      <alignment vertical="center"/>
    </xf>
    <xf numFmtId="165" fontId="5" fillId="0" borderId="0" xfId="0" applyNumberFormat="1" applyFont="1" applyFill="1" applyBorder="1" applyAlignment="1" applyProtection="1">
      <alignment horizontal="left" vertical="center"/>
    </xf>
    <xf numFmtId="0" fontId="5" fillId="0" borderId="76" xfId="0" applyFont="1" applyFill="1" applyBorder="1" applyAlignment="1" applyProtection="1">
      <alignment vertical="center"/>
    </xf>
    <xf numFmtId="0" fontId="15" fillId="0" borderId="9" xfId="0" applyFont="1" applyBorder="1" applyAlignment="1">
      <alignment horizontal="right" vertical="center"/>
    </xf>
    <xf numFmtId="1" fontId="15" fillId="0" borderId="9" xfId="0" applyNumberFormat="1" applyFont="1" applyBorder="1" applyAlignment="1">
      <alignment horizontal="left" vertical="center"/>
    </xf>
    <xf numFmtId="0" fontId="7" fillId="0" borderId="79" xfId="0" applyFont="1" applyBorder="1" applyAlignment="1">
      <alignment horizontal="right" vertical="center"/>
    </xf>
    <xf numFmtId="0" fontId="7" fillId="0" borderId="1" xfId="0" applyFont="1" applyBorder="1" applyAlignment="1">
      <alignment horizontal="right" vertical="center"/>
    </xf>
    <xf numFmtId="170" fontId="15" fillId="0" borderId="9" xfId="0" applyNumberFormat="1" applyFont="1" applyBorder="1" applyAlignment="1">
      <alignment vertical="center"/>
    </xf>
    <xf numFmtId="0" fontId="7" fillId="0" borderId="44" xfId="0" applyFont="1" applyBorder="1" applyAlignment="1">
      <alignment horizontal="right" vertical="center"/>
    </xf>
    <xf numFmtId="0" fontId="7" fillId="0" borderId="19" xfId="0" applyFont="1" applyBorder="1" applyAlignment="1">
      <alignment horizontal="right" vertical="center"/>
    </xf>
    <xf numFmtId="0" fontId="21" fillId="4" borderId="80" xfId="0" applyFont="1" applyFill="1" applyBorder="1" applyAlignment="1" applyProtection="1">
      <alignment vertical="center"/>
      <protection locked="0"/>
    </xf>
    <xf numFmtId="0" fontId="19" fillId="4" borderId="39" xfId="0" applyFont="1" applyFill="1" applyBorder="1" applyAlignment="1" applyProtection="1">
      <alignment horizontal="left" vertical="center"/>
      <protection locked="0"/>
    </xf>
    <xf numFmtId="170" fontId="5" fillId="0" borderId="12" xfId="0" applyNumberFormat="1" applyFont="1" applyFill="1" applyBorder="1" applyAlignment="1">
      <alignment vertical="center"/>
    </xf>
    <xf numFmtId="0" fontId="19" fillId="0" borderId="31" xfId="0" applyFont="1" applyBorder="1" applyAlignment="1">
      <alignment vertical="center"/>
    </xf>
    <xf numFmtId="0" fontId="18" fillId="0" borderId="32" xfId="0" applyFont="1" applyBorder="1" applyAlignment="1">
      <alignment vertical="center"/>
    </xf>
    <xf numFmtId="170" fontId="18" fillId="0" borderId="33" xfId="0" applyNumberFormat="1" applyFont="1" applyBorder="1" applyAlignment="1">
      <alignment vertical="center"/>
    </xf>
    <xf numFmtId="0" fontId="18" fillId="0" borderId="9" xfId="0" applyFont="1" applyBorder="1" applyAlignment="1">
      <alignment vertical="center"/>
    </xf>
    <xf numFmtId="170" fontId="18" fillId="0" borderId="9" xfId="0" applyNumberFormat="1" applyFont="1" applyBorder="1" applyAlignment="1">
      <alignment vertical="center"/>
    </xf>
    <xf numFmtId="170" fontId="23" fillId="0" borderId="29" xfId="1" applyNumberFormat="1" applyFont="1" applyBorder="1" applyAlignment="1" applyProtection="1">
      <alignment vertical="center"/>
    </xf>
    <xf numFmtId="170" fontId="23" fillId="0" borderId="49" xfId="1" applyNumberFormat="1" applyFont="1" applyBorder="1" applyAlignment="1" applyProtection="1">
      <alignment vertical="center"/>
    </xf>
    <xf numFmtId="0" fontId="15" fillId="0" borderId="83" xfId="0" applyFont="1" applyBorder="1" applyAlignment="1">
      <alignment vertical="center"/>
    </xf>
    <xf numFmtId="0" fontId="15" fillId="0" borderId="76" xfId="0" applyFont="1" applyBorder="1" applyAlignment="1">
      <alignment vertical="center"/>
    </xf>
    <xf numFmtId="0" fontId="18" fillId="0" borderId="76" xfId="0" applyFont="1" applyBorder="1" applyAlignment="1">
      <alignment vertical="center"/>
    </xf>
    <xf numFmtId="0" fontId="21" fillId="4" borderId="84" xfId="0" applyFont="1" applyFill="1" applyBorder="1" applyAlignment="1" applyProtection="1">
      <alignment vertical="center"/>
      <protection locked="0"/>
    </xf>
    <xf numFmtId="0" fontId="21" fillId="4" borderId="85" xfId="0" applyFont="1" applyFill="1" applyBorder="1" applyAlignment="1" applyProtection="1">
      <alignment vertical="center"/>
      <protection locked="0"/>
    </xf>
    <xf numFmtId="0" fontId="21" fillId="4" borderId="86" xfId="0" applyFont="1" applyFill="1" applyBorder="1" applyAlignment="1" applyProtection="1">
      <alignment vertical="center"/>
      <protection locked="0"/>
    </xf>
    <xf numFmtId="0" fontId="21" fillId="4" borderId="87" xfId="0" applyFont="1" applyFill="1" applyBorder="1" applyAlignment="1" applyProtection="1">
      <alignment vertical="center"/>
      <protection locked="0"/>
    </xf>
    <xf numFmtId="0" fontId="21" fillId="4" borderId="63" xfId="0" applyFont="1" applyFill="1" applyBorder="1" applyAlignment="1" applyProtection="1">
      <alignment vertical="center"/>
      <protection locked="0"/>
    </xf>
    <xf numFmtId="0" fontId="5" fillId="4" borderId="24" xfId="0" applyFont="1" applyFill="1" applyBorder="1" applyAlignment="1" applyProtection="1">
      <alignment vertical="center"/>
      <protection locked="0"/>
    </xf>
    <xf numFmtId="0" fontId="21" fillId="0" borderId="19" xfId="0" applyFont="1" applyBorder="1" applyAlignment="1" applyProtection="1">
      <alignment vertical="center"/>
      <protection locked="0"/>
    </xf>
    <xf numFmtId="0" fontId="7" fillId="0" borderId="83" xfId="0" applyFont="1" applyBorder="1" applyAlignment="1">
      <alignment horizontal="right" vertical="center"/>
    </xf>
    <xf numFmtId="0" fontId="7" fillId="0" borderId="76" xfId="0" applyFont="1" applyBorder="1" applyAlignment="1">
      <alignment horizontal="right" vertical="center"/>
    </xf>
    <xf numFmtId="0" fontId="7" fillId="0" borderId="2" xfId="0" applyFont="1" applyBorder="1" applyAlignment="1">
      <alignment vertical="center"/>
    </xf>
    <xf numFmtId="0" fontId="15" fillId="0" borderId="3" xfId="0" applyFont="1" applyBorder="1" applyAlignment="1">
      <alignment vertical="center"/>
    </xf>
    <xf numFmtId="0" fontId="15" fillId="0" borderId="5" xfId="0" applyFont="1" applyBorder="1" applyAlignment="1">
      <alignment vertical="center"/>
    </xf>
    <xf numFmtId="0" fontId="15" fillId="0" borderId="20" xfId="0" applyFont="1" applyBorder="1" applyAlignment="1">
      <alignment vertical="center"/>
    </xf>
    <xf numFmtId="170" fontId="15" fillId="0" borderId="88" xfId="0" applyNumberFormat="1" applyFont="1" applyBorder="1" applyAlignment="1">
      <alignment vertical="center"/>
    </xf>
    <xf numFmtId="0" fontId="61" fillId="0" borderId="6" xfId="0" applyFont="1" applyBorder="1" applyAlignment="1">
      <alignment horizontal="left" vertical="center"/>
    </xf>
    <xf numFmtId="0" fontId="7" fillId="0" borderId="89" xfId="0" applyFont="1" applyBorder="1" applyAlignment="1" applyProtection="1">
      <alignment horizontal="center" vertical="center" wrapText="1"/>
    </xf>
    <xf numFmtId="49" fontId="7" fillId="0" borderId="89" xfId="0" applyNumberFormat="1" applyFont="1" applyBorder="1" applyAlignment="1" applyProtection="1">
      <alignment vertical="center"/>
    </xf>
    <xf numFmtId="15" fontId="7" fillId="2" borderId="24" xfId="0" applyNumberFormat="1" applyFont="1" applyFill="1" applyBorder="1" applyAlignment="1" applyProtection="1">
      <alignment horizontal="center" vertical="center"/>
      <protection locked="0"/>
    </xf>
    <xf numFmtId="15" fontId="7" fillId="2" borderId="23" xfId="0" applyNumberFormat="1" applyFont="1" applyFill="1" applyBorder="1" applyAlignment="1" applyProtection="1">
      <alignment horizontal="center" vertical="center"/>
      <protection locked="0"/>
    </xf>
    <xf numFmtId="178" fontId="21" fillId="4" borderId="38" xfId="0" applyNumberFormat="1" applyFont="1" applyFill="1" applyBorder="1" applyAlignment="1" applyProtection="1">
      <alignment vertical="center" wrapText="1"/>
      <protection locked="0"/>
    </xf>
    <xf numFmtId="178" fontId="21" fillId="4" borderId="41" xfId="0" applyNumberFormat="1" applyFont="1" applyFill="1" applyBorder="1" applyAlignment="1" applyProtection="1">
      <alignment vertical="center" wrapText="1"/>
      <protection locked="0"/>
    </xf>
    <xf numFmtId="178" fontId="21" fillId="4" borderId="25" xfId="0" applyNumberFormat="1" applyFont="1" applyFill="1" applyBorder="1" applyAlignment="1" applyProtection="1">
      <alignment vertical="center" wrapText="1"/>
      <protection locked="0"/>
    </xf>
    <xf numFmtId="178" fontId="21" fillId="4" borderId="38" xfId="0" applyNumberFormat="1" applyFont="1" applyFill="1" applyBorder="1" applyAlignment="1" applyProtection="1">
      <alignment vertical="center"/>
      <protection locked="0"/>
    </xf>
    <xf numFmtId="178" fontId="21" fillId="4" borderId="41" xfId="0" applyNumberFormat="1" applyFont="1" applyFill="1" applyBorder="1" applyAlignment="1" applyProtection="1">
      <alignment vertical="center"/>
      <protection locked="0"/>
    </xf>
    <xf numFmtId="178" fontId="21" fillId="4" borderId="25" xfId="0" applyNumberFormat="1" applyFont="1" applyFill="1" applyBorder="1" applyAlignment="1" applyProtection="1">
      <alignment vertical="center"/>
      <protection locked="0"/>
    </xf>
    <xf numFmtId="178" fontId="21" fillId="4" borderId="64" xfId="0" applyNumberFormat="1" applyFont="1" applyFill="1" applyBorder="1" applyAlignment="1" applyProtection="1">
      <alignment vertical="center"/>
      <protection locked="0"/>
    </xf>
    <xf numFmtId="178" fontId="21" fillId="4" borderId="87" xfId="0" applyNumberFormat="1" applyFont="1" applyFill="1" applyBorder="1" applyAlignment="1" applyProtection="1">
      <alignment vertical="center"/>
      <protection locked="0"/>
    </xf>
    <xf numFmtId="0" fontId="68" fillId="0" borderId="9" xfId="0" applyFont="1" applyFill="1" applyBorder="1" applyAlignment="1" applyProtection="1">
      <alignment vertical="center"/>
    </xf>
    <xf numFmtId="0" fontId="69" fillId="0" borderId="9" xfId="0" applyFont="1" applyFill="1" applyBorder="1" applyAlignment="1" applyProtection="1">
      <alignment vertical="center"/>
    </xf>
    <xf numFmtId="0" fontId="70" fillId="0" borderId="9" xfId="0" applyFont="1" applyFill="1" applyBorder="1" applyAlignment="1" applyProtection="1">
      <alignment vertical="center"/>
    </xf>
    <xf numFmtId="0" fontId="15" fillId="0" borderId="9" xfId="0" applyFont="1" applyBorder="1"/>
    <xf numFmtId="0" fontId="29" fillId="0" borderId="9" xfId="0" applyFont="1" applyFill="1" applyBorder="1" applyAlignment="1" applyProtection="1">
      <alignment vertical="center"/>
    </xf>
    <xf numFmtId="10" fontId="68" fillId="0" borderId="9" xfId="0" applyNumberFormat="1" applyFont="1" applyFill="1" applyBorder="1" applyAlignment="1" applyProtection="1">
      <alignment vertical="center"/>
    </xf>
    <xf numFmtId="0" fontId="27" fillId="0" borderId="0" xfId="0" applyFont="1" applyFill="1" applyBorder="1" applyAlignment="1" applyProtection="1">
      <alignment vertical="center"/>
    </xf>
    <xf numFmtId="0" fontId="29" fillId="2" borderId="0" xfId="0" applyFont="1" applyFill="1" applyBorder="1" applyAlignment="1" applyProtection="1">
      <alignment horizontal="center" vertical="center"/>
      <protection locked="0"/>
    </xf>
    <xf numFmtId="10" fontId="26" fillId="2" borderId="21" xfId="0" applyNumberFormat="1" applyFont="1" applyFill="1" applyBorder="1" applyAlignment="1" applyProtection="1">
      <alignment horizontal="center" vertical="center"/>
      <protection locked="0"/>
    </xf>
    <xf numFmtId="1" fontId="41" fillId="0" borderId="21" xfId="0" applyNumberFormat="1" applyFont="1" applyFill="1" applyBorder="1" applyAlignment="1" applyProtection="1">
      <alignment horizontal="center" vertical="center"/>
      <protection locked="0"/>
    </xf>
    <xf numFmtId="0" fontId="0" fillId="0" borderId="7" xfId="0" applyBorder="1"/>
    <xf numFmtId="0" fontId="62" fillId="3" borderId="2" xfId="0" applyFont="1" applyFill="1" applyBorder="1" applyAlignment="1" applyProtection="1">
      <alignment vertical="center"/>
    </xf>
    <xf numFmtId="0" fontId="0" fillId="0" borderId="2" xfId="0" applyBorder="1"/>
    <xf numFmtId="0" fontId="58" fillId="0" borderId="4" xfId="0" applyFont="1" applyBorder="1" applyAlignment="1">
      <alignment vertical="center"/>
    </xf>
    <xf numFmtId="0" fontId="16" fillId="0" borderId="0" xfId="0" applyFont="1" applyFill="1"/>
    <xf numFmtId="0" fontId="4" fillId="0" borderId="0" xfId="0" applyFont="1" applyFill="1"/>
    <xf numFmtId="3" fontId="29" fillId="0" borderId="0" xfId="14" applyNumberFormat="1" applyFont="1" applyFill="1" applyBorder="1" applyProtection="1"/>
    <xf numFmtId="175" fontId="28" fillId="0" borderId="90" xfId="0" applyNumberFormat="1" applyFont="1" applyFill="1" applyBorder="1" applyAlignment="1">
      <alignment horizontal="right"/>
    </xf>
    <xf numFmtId="175" fontId="28" fillId="0" borderId="25" xfId="0" applyNumberFormat="1" applyFont="1" applyFill="1" applyBorder="1" applyAlignment="1">
      <alignment horizontal="right"/>
    </xf>
    <xf numFmtId="6" fontId="28" fillId="0" borderId="25" xfId="0" applyNumberFormat="1" applyFont="1" applyFill="1" applyBorder="1" applyAlignment="1">
      <alignment horizontal="right"/>
    </xf>
    <xf numFmtId="169" fontId="28" fillId="0" borderId="91" xfId="16" applyNumberFormat="1" applyFont="1" applyFill="1" applyBorder="1"/>
    <xf numFmtId="6" fontId="28" fillId="0" borderId="92" xfId="0" applyNumberFormat="1" applyFont="1" applyFill="1" applyBorder="1" applyAlignment="1">
      <alignment horizontal="right"/>
    </xf>
    <xf numFmtId="6" fontId="28" fillId="0" borderId="21" xfId="0" applyNumberFormat="1" applyFont="1" applyFill="1" applyBorder="1" applyAlignment="1">
      <alignment horizontal="right"/>
    </xf>
    <xf numFmtId="169" fontId="28" fillId="0" borderId="93" xfId="16" applyNumberFormat="1" applyFont="1" applyFill="1" applyBorder="1"/>
    <xf numFmtId="6" fontId="28" fillId="0" borderId="94" xfId="0" applyNumberFormat="1" applyFont="1" applyFill="1" applyBorder="1" applyAlignment="1">
      <alignment horizontal="right"/>
    </xf>
    <xf numFmtId="173" fontId="28" fillId="0" borderId="95" xfId="0" applyNumberFormat="1" applyFont="1" applyFill="1" applyBorder="1" applyAlignment="1">
      <alignment horizontal="right"/>
    </xf>
    <xf numFmtId="6" fontId="28" fillId="0" borderId="95" xfId="0" applyNumberFormat="1" applyFont="1" applyFill="1" applyBorder="1" applyAlignment="1">
      <alignment horizontal="right"/>
    </xf>
    <xf numFmtId="169" fontId="28" fillId="0" borderId="96" xfId="16" applyNumberFormat="1" applyFont="1" applyFill="1" applyBorder="1"/>
    <xf numFmtId="0" fontId="5" fillId="4" borderId="10" xfId="0" applyFont="1" applyFill="1" applyBorder="1" applyAlignment="1" applyProtection="1">
      <alignment vertical="center"/>
      <protection locked="0"/>
    </xf>
    <xf numFmtId="0" fontId="5" fillId="4" borderId="6" xfId="0" applyFont="1" applyFill="1" applyBorder="1" applyAlignment="1" applyProtection="1">
      <alignment vertical="center"/>
      <protection locked="0"/>
    </xf>
    <xf numFmtId="0" fontId="5" fillId="4" borderId="30" xfId="0" applyFont="1" applyFill="1" applyBorder="1" applyAlignment="1" applyProtection="1">
      <alignment vertical="center"/>
      <protection locked="0"/>
    </xf>
    <xf numFmtId="0" fontId="9" fillId="4" borderId="2" xfId="0" applyFont="1" applyFill="1" applyBorder="1" applyAlignment="1" applyProtection="1">
      <alignment vertical="center"/>
      <protection locked="0"/>
    </xf>
    <xf numFmtId="0" fontId="5" fillId="4" borderId="0" xfId="0" applyFont="1" applyFill="1" applyBorder="1" applyAlignment="1" applyProtection="1">
      <alignment vertical="center"/>
      <protection locked="0"/>
    </xf>
    <xf numFmtId="15" fontId="9" fillId="4" borderId="97" xfId="0" applyNumberFormat="1" applyFont="1" applyFill="1" applyBorder="1" applyAlignment="1" applyProtection="1">
      <alignment vertical="center"/>
      <protection locked="0"/>
    </xf>
    <xf numFmtId="0" fontId="5" fillId="4" borderId="97" xfId="0" applyFont="1" applyFill="1" applyBorder="1" applyAlignment="1" applyProtection="1">
      <alignment vertical="center"/>
      <protection locked="0"/>
    </xf>
    <xf numFmtId="0" fontId="5" fillId="4" borderId="4" xfId="0" applyFont="1" applyFill="1" applyBorder="1" applyAlignment="1" applyProtection="1">
      <alignment vertical="center"/>
      <protection locked="0"/>
    </xf>
    <xf numFmtId="0" fontId="0" fillId="4" borderId="0" xfId="0" applyFill="1" applyBorder="1" applyAlignment="1">
      <alignment horizontal="center" vertical="center"/>
    </xf>
    <xf numFmtId="0" fontId="0" fillId="4" borderId="0" xfId="0" applyFill="1" applyBorder="1" applyAlignment="1">
      <alignment vertical="center"/>
    </xf>
    <xf numFmtId="0" fontId="5" fillId="4" borderId="2" xfId="0" applyFont="1" applyFill="1" applyBorder="1" applyAlignment="1" applyProtection="1">
      <alignment vertical="center"/>
      <protection locked="0"/>
    </xf>
    <xf numFmtId="0" fontId="6" fillId="4" borderId="2" xfId="0" applyFont="1" applyFill="1" applyBorder="1" applyAlignment="1" applyProtection="1">
      <alignment vertical="center"/>
      <protection locked="0"/>
    </xf>
    <xf numFmtId="0" fontId="6" fillId="4" borderId="97" xfId="0" applyFont="1" applyFill="1" applyBorder="1" applyAlignment="1" applyProtection="1">
      <alignment vertical="center"/>
      <protection locked="0"/>
    </xf>
    <xf numFmtId="0" fontId="5" fillId="4" borderId="98" xfId="0" applyFont="1" applyFill="1" applyBorder="1" applyAlignment="1" applyProtection="1">
      <alignment vertical="center"/>
      <protection locked="0"/>
    </xf>
    <xf numFmtId="0" fontId="4" fillId="4" borderId="97" xfId="0" applyFont="1" applyFill="1" applyBorder="1" applyAlignment="1" applyProtection="1">
      <alignment vertical="center"/>
      <protection locked="0"/>
    </xf>
    <xf numFmtId="0" fontId="4" fillId="4" borderId="0" xfId="0" applyFont="1" applyFill="1" applyBorder="1" applyAlignment="1" applyProtection="1">
      <alignment vertical="center"/>
      <protection locked="0"/>
    </xf>
    <xf numFmtId="0" fontId="4" fillId="4" borderId="0" xfId="0" applyFont="1" applyFill="1" applyBorder="1" applyAlignment="1" applyProtection="1">
      <alignment horizontal="right"/>
      <protection locked="0"/>
    </xf>
    <xf numFmtId="0" fontId="4" fillId="4" borderId="4" xfId="0" applyFont="1" applyFill="1" applyBorder="1" applyAlignment="1" applyProtection="1">
      <alignment vertical="center"/>
      <protection locked="0"/>
    </xf>
    <xf numFmtId="0" fontId="5" fillId="4" borderId="7" xfId="0" applyFont="1" applyFill="1" applyBorder="1" applyAlignment="1" applyProtection="1">
      <alignment vertical="center"/>
      <protection locked="0"/>
    </xf>
    <xf numFmtId="0" fontId="4" fillId="4" borderId="8" xfId="0" applyFont="1" applyFill="1" applyBorder="1" applyAlignment="1" applyProtection="1">
      <alignment vertical="center"/>
      <protection locked="0"/>
    </xf>
    <xf numFmtId="0" fontId="4" fillId="4" borderId="12" xfId="0" applyFont="1" applyFill="1" applyBorder="1" applyAlignment="1" applyProtection="1">
      <alignment vertical="center"/>
      <protection locked="0"/>
    </xf>
    <xf numFmtId="0" fontId="7" fillId="0" borderId="69" xfId="0" applyFont="1" applyBorder="1" applyAlignment="1" applyProtection="1">
      <alignment horizontal="center" wrapText="1"/>
    </xf>
    <xf numFmtId="0" fontId="7" fillId="0" borderId="78" xfId="0" applyFont="1" applyBorder="1" applyAlignment="1" applyProtection="1">
      <alignment horizontal="center" wrapText="1"/>
    </xf>
    <xf numFmtId="0" fontId="7" fillId="0" borderId="51" xfId="0" applyFont="1" applyBorder="1" applyAlignment="1">
      <alignment horizontal="right" vertical="center"/>
    </xf>
    <xf numFmtId="0" fontId="24" fillId="0" borderId="99" xfId="0" applyFont="1" applyBorder="1" applyAlignment="1">
      <alignment horizontal="right" vertical="center"/>
    </xf>
    <xf numFmtId="0" fontId="39" fillId="0" borderId="9" xfId="0" applyFont="1" applyFill="1" applyBorder="1" applyAlignment="1" applyProtection="1">
      <alignment horizontal="right" vertical="center"/>
    </xf>
    <xf numFmtId="0" fontId="42" fillId="0" borderId="9" xfId="0" applyFont="1" applyFill="1" applyBorder="1" applyAlignment="1" applyProtection="1">
      <alignment horizontal="right" vertical="center"/>
    </xf>
    <xf numFmtId="170" fontId="42" fillId="0" borderId="0" xfId="0" applyNumberFormat="1" applyFont="1" applyFill="1" applyBorder="1" applyAlignment="1" applyProtection="1">
      <alignment horizontal="right" vertical="center"/>
    </xf>
    <xf numFmtId="0" fontId="42" fillId="0" borderId="1" xfId="0" applyFont="1" applyFill="1" applyBorder="1" applyAlignment="1" applyProtection="1">
      <alignment horizontal="right" vertical="center"/>
    </xf>
    <xf numFmtId="0" fontId="19" fillId="0" borderId="8" xfId="0" applyFont="1" applyBorder="1" applyAlignment="1" applyProtection="1">
      <alignment horizontal="right" vertical="center"/>
    </xf>
    <xf numFmtId="0" fontId="5" fillId="0" borderId="11" xfId="0" applyFont="1" applyFill="1" applyBorder="1" applyAlignment="1" applyProtection="1">
      <alignment horizontal="right" vertical="center"/>
    </xf>
    <xf numFmtId="164" fontId="5" fillId="0" borderId="0" xfId="0" applyNumberFormat="1" applyFont="1" applyFill="1" applyBorder="1" applyAlignment="1" applyProtection="1">
      <alignment horizontal="right" vertical="center"/>
    </xf>
    <xf numFmtId="0" fontId="42" fillId="0" borderId="0" xfId="0" applyFont="1" applyFill="1" applyBorder="1" applyAlignment="1" applyProtection="1">
      <alignment horizontal="right" vertical="center"/>
    </xf>
    <xf numFmtId="0" fontId="15" fillId="0" borderId="20" xfId="0" applyFont="1" applyBorder="1" applyAlignment="1">
      <alignment horizontal="right" vertical="center"/>
    </xf>
    <xf numFmtId="0" fontId="19" fillId="4" borderId="21" xfId="0" applyFont="1" applyFill="1" applyBorder="1" applyAlignment="1" applyProtection="1">
      <alignment vertical="center"/>
      <protection locked="0"/>
    </xf>
    <xf numFmtId="0" fontId="29" fillId="9" borderId="22" xfId="0" applyFont="1" applyFill="1" applyBorder="1" applyAlignment="1" applyProtection="1">
      <alignment vertical="center"/>
    </xf>
    <xf numFmtId="49" fontId="15" fillId="0" borderId="20" xfId="0" applyNumberFormat="1" applyFont="1" applyBorder="1" applyAlignment="1">
      <alignment horizontal="right" vertical="center"/>
    </xf>
    <xf numFmtId="0" fontId="5" fillId="7" borderId="9" xfId="0" applyFont="1" applyFill="1" applyBorder="1" applyAlignment="1" applyProtection="1">
      <alignment vertical="center"/>
    </xf>
    <xf numFmtId="0" fontId="31" fillId="7" borderId="13" xfId="0" applyFont="1" applyFill="1" applyBorder="1" applyAlignment="1" applyProtection="1">
      <alignment vertical="center"/>
    </xf>
    <xf numFmtId="170" fontId="15" fillId="0" borderId="11" xfId="0" applyNumberFormat="1" applyFont="1" applyBorder="1" applyAlignment="1">
      <alignment vertical="center"/>
    </xf>
    <xf numFmtId="170" fontId="15" fillId="0" borderId="21" xfId="0" applyNumberFormat="1" applyFont="1" applyBorder="1" applyAlignment="1">
      <alignment vertical="center" wrapText="1"/>
    </xf>
    <xf numFmtId="170" fontId="7" fillId="0" borderId="23" xfId="0" applyNumberFormat="1" applyFont="1" applyBorder="1" applyAlignment="1">
      <alignment horizontal="right" vertical="center"/>
    </xf>
    <xf numFmtId="170" fontId="7" fillId="0" borderId="0" xfId="0" applyNumberFormat="1" applyFont="1" applyBorder="1" applyAlignment="1">
      <alignment horizontal="right" vertical="center"/>
    </xf>
    <xf numFmtId="170" fontId="15" fillId="0" borderId="19" xfId="0" applyNumberFormat="1" applyFont="1" applyBorder="1" applyAlignment="1">
      <alignment vertical="center"/>
    </xf>
    <xf numFmtId="170" fontId="21" fillId="4" borderId="38" xfId="0" applyNumberFormat="1" applyFont="1" applyFill="1" applyBorder="1" applyAlignment="1" applyProtection="1">
      <alignment vertical="center" wrapText="1"/>
      <protection locked="0"/>
    </xf>
    <xf numFmtId="170" fontId="21" fillId="4" borderId="41" xfId="0" applyNumberFormat="1" applyFont="1" applyFill="1" applyBorder="1" applyAlignment="1" applyProtection="1">
      <alignment vertical="center" wrapText="1"/>
      <protection locked="0"/>
    </xf>
    <xf numFmtId="170" fontId="21" fillId="4" borderId="25" xfId="0" applyNumberFormat="1" applyFont="1" applyFill="1" applyBorder="1" applyAlignment="1" applyProtection="1">
      <alignment vertical="center" wrapText="1"/>
      <protection locked="0"/>
    </xf>
    <xf numFmtId="170" fontId="15" fillId="0" borderId="0" xfId="0" applyNumberFormat="1" applyFont="1" applyBorder="1" applyAlignment="1">
      <alignment vertical="center"/>
    </xf>
    <xf numFmtId="170" fontId="19" fillId="0" borderId="8" xfId="1" applyNumberFormat="1" applyFont="1" applyBorder="1" applyAlignment="1">
      <alignment horizontal="right" vertical="center"/>
    </xf>
    <xf numFmtId="170" fontId="19" fillId="0" borderId="14" xfId="0" applyNumberFormat="1" applyFont="1" applyBorder="1" applyAlignment="1">
      <alignment horizontal="right" vertical="center"/>
    </xf>
    <xf numFmtId="170" fontId="7" fillId="0" borderId="99" xfId="0" applyNumberFormat="1" applyFont="1" applyBorder="1" applyAlignment="1">
      <alignment horizontal="right" vertical="center"/>
    </xf>
    <xf numFmtId="0" fontId="15" fillId="4" borderId="21" xfId="0" applyNumberFormat="1" applyFont="1" applyFill="1" applyBorder="1" applyAlignment="1" applyProtection="1">
      <alignment vertical="center"/>
      <protection locked="0"/>
    </xf>
    <xf numFmtId="170" fontId="18" fillId="0" borderId="8" xfId="0" applyNumberFormat="1" applyFont="1" applyBorder="1" applyAlignment="1">
      <alignment vertical="center"/>
    </xf>
    <xf numFmtId="170" fontId="18" fillId="0" borderId="32" xfId="0" applyNumberFormat="1" applyFont="1" applyBorder="1" applyAlignment="1">
      <alignment vertical="center"/>
    </xf>
    <xf numFmtId="170" fontId="19" fillId="0" borderId="11" xfId="0" applyNumberFormat="1" applyFont="1" applyBorder="1" applyAlignment="1">
      <alignment horizontal="right" vertical="center"/>
    </xf>
    <xf numFmtId="170" fontId="18" fillId="0" borderId="28" xfId="0" applyNumberFormat="1" applyFont="1" applyBorder="1" applyAlignment="1">
      <alignment vertical="center"/>
    </xf>
    <xf numFmtId="170" fontId="19" fillId="0" borderId="0" xfId="0" applyNumberFormat="1" applyFont="1" applyBorder="1" applyAlignment="1">
      <alignment horizontal="right" vertical="center"/>
    </xf>
    <xf numFmtId="170" fontId="19" fillId="0" borderId="76" xfId="0" applyNumberFormat="1" applyFont="1" applyBorder="1" applyAlignment="1">
      <alignment horizontal="right" vertical="center"/>
    </xf>
    <xf numFmtId="170" fontId="15" fillId="0" borderId="28" xfId="0" applyNumberFormat="1" applyFont="1" applyBorder="1" applyAlignment="1">
      <alignment vertical="center"/>
    </xf>
    <xf numFmtId="170" fontId="19" fillId="0" borderId="76" xfId="1" applyNumberFormat="1" applyFont="1" applyBorder="1" applyAlignment="1">
      <alignment horizontal="right" vertical="center"/>
    </xf>
    <xf numFmtId="170" fontId="19" fillId="0" borderId="89" xfId="0" applyNumberFormat="1" applyFont="1" applyBorder="1" applyAlignment="1">
      <alignment horizontal="right" vertical="center"/>
    </xf>
    <xf numFmtId="0" fontId="15" fillId="0" borderId="56" xfId="0" applyFont="1" applyBorder="1" applyAlignment="1" applyProtection="1">
      <alignment horizontal="right" vertical="center"/>
    </xf>
    <xf numFmtId="49" fontId="57" fillId="4" borderId="38" xfId="0" applyNumberFormat="1" applyFont="1" applyFill="1" applyBorder="1" applyAlignment="1" applyProtection="1">
      <alignment horizontal="left" vertical="center"/>
      <protection locked="0"/>
    </xf>
    <xf numFmtId="44" fontId="4" fillId="4" borderId="88" xfId="0" applyNumberFormat="1" applyFont="1" applyFill="1" applyBorder="1" applyAlignment="1" applyProtection="1">
      <alignment horizontal="right" vertical="center"/>
      <protection locked="0"/>
    </xf>
    <xf numFmtId="44" fontId="4" fillId="4" borderId="52" xfId="0" applyNumberFormat="1" applyFont="1" applyFill="1" applyBorder="1" applyAlignment="1" applyProtection="1">
      <alignment horizontal="right" vertical="center"/>
      <protection locked="0"/>
    </xf>
    <xf numFmtId="44" fontId="4" fillId="4" borderId="48" xfId="0" applyNumberFormat="1" applyFont="1" applyFill="1" applyBorder="1" applyAlignment="1" applyProtection="1">
      <alignment horizontal="right" vertical="center"/>
      <protection locked="0"/>
    </xf>
    <xf numFmtId="44" fontId="7" fillId="10" borderId="101" xfId="0" applyNumberFormat="1" applyFont="1" applyFill="1" applyBorder="1" applyAlignment="1" applyProtection="1">
      <alignment horizontal="right" vertical="center"/>
    </xf>
    <xf numFmtId="44" fontId="15" fillId="4" borderId="88" xfId="0" applyNumberFormat="1" applyFont="1" applyFill="1" applyBorder="1" applyAlignment="1" applyProtection="1">
      <alignment horizontal="right" vertical="center"/>
      <protection locked="0"/>
    </xf>
    <xf numFmtId="44" fontId="15" fillId="4" borderId="102" xfId="0" applyNumberFormat="1" applyFont="1" applyFill="1" applyBorder="1" applyAlignment="1" applyProtection="1">
      <alignment horizontal="right" vertical="center"/>
      <protection locked="0"/>
    </xf>
    <xf numFmtId="44" fontId="17" fillId="10" borderId="26" xfId="0" applyNumberFormat="1" applyFont="1" applyFill="1" applyBorder="1" applyAlignment="1" applyProtection="1">
      <alignment horizontal="right" vertical="center"/>
    </xf>
    <xf numFmtId="0" fontId="29" fillId="0" borderId="0" xfId="0" applyFont="1" applyFill="1"/>
    <xf numFmtId="0" fontId="75" fillId="0" borderId="0" xfId="0" applyFont="1" applyFill="1"/>
    <xf numFmtId="0" fontId="24" fillId="0" borderId="90" xfId="0" applyFont="1" applyFill="1" applyBorder="1" applyAlignment="1"/>
    <xf numFmtId="0" fontId="24" fillId="0" borderId="103" xfId="0" applyFont="1" applyFill="1" applyBorder="1" applyAlignment="1"/>
    <xf numFmtId="0" fontId="24" fillId="0" borderId="103" xfId="0" applyFont="1" applyFill="1" applyBorder="1" applyAlignment="1" applyProtection="1">
      <alignment wrapText="1"/>
    </xf>
    <xf numFmtId="0" fontId="24" fillId="0" borderId="103" xfId="0" applyFont="1" applyFill="1" applyBorder="1" applyAlignment="1" applyProtection="1"/>
    <xf numFmtId="0" fontId="24" fillId="0" borderId="103" xfId="0" applyFont="1" applyFill="1" applyBorder="1" applyAlignment="1" applyProtection="1">
      <alignment horizontal="center" wrapText="1"/>
    </xf>
    <xf numFmtId="0" fontId="24" fillId="0" borderId="104" xfId="0" applyFont="1" applyFill="1" applyBorder="1" applyAlignment="1">
      <alignment horizontal="center"/>
    </xf>
    <xf numFmtId="0" fontId="27" fillId="0" borderId="92" xfId="0" applyFont="1" applyFill="1" applyBorder="1" applyAlignment="1">
      <alignment vertical="center"/>
    </xf>
    <xf numFmtId="0" fontId="27" fillId="0" borderId="21" xfId="0" applyFont="1" applyBorder="1"/>
    <xf numFmtId="9" fontId="27" fillId="0" borderId="21" xfId="16" applyFont="1" applyFill="1" applyBorder="1" applyAlignment="1">
      <alignment horizontal="center" vertical="center" wrapText="1"/>
    </xf>
    <xf numFmtId="0" fontId="27" fillId="0" borderId="21" xfId="0" applyFont="1" applyFill="1" applyBorder="1" applyAlignment="1">
      <alignment vertical="center"/>
    </xf>
    <xf numFmtId="9" fontId="27" fillId="0" borderId="21" xfId="16" applyFont="1" applyFill="1" applyBorder="1" applyAlignment="1">
      <alignment vertical="center"/>
    </xf>
    <xf numFmtId="10" fontId="27" fillId="0" borderId="93" xfId="0" applyNumberFormat="1" applyFont="1" applyFill="1" applyBorder="1" applyAlignment="1">
      <alignment vertical="center"/>
    </xf>
    <xf numFmtId="0" fontId="27" fillId="0" borderId="94" xfId="0" applyFont="1" applyFill="1" applyBorder="1" applyAlignment="1">
      <alignment vertical="center"/>
    </xf>
    <xf numFmtId="0" fontId="27" fillId="0" borderId="95" xfId="0" applyFont="1" applyBorder="1"/>
    <xf numFmtId="9" fontId="27" fillId="0" borderId="95" xfId="16" applyFont="1" applyFill="1" applyBorder="1" applyAlignment="1">
      <alignment horizontal="center" vertical="center" wrapText="1"/>
    </xf>
    <xf numFmtId="0" fontId="27" fillId="0" borderId="95" xfId="0" applyFont="1" applyFill="1" applyBorder="1" applyAlignment="1">
      <alignment vertical="center"/>
    </xf>
    <xf numFmtId="9" fontId="27" fillId="0" borderId="95" xfId="16" applyFont="1" applyFill="1" applyBorder="1" applyAlignment="1">
      <alignment vertical="center"/>
    </xf>
    <xf numFmtId="10" fontId="27" fillId="0" borderId="96" xfId="0" applyNumberFormat="1" applyFont="1" applyFill="1" applyBorder="1" applyAlignment="1">
      <alignment vertical="center"/>
    </xf>
    <xf numFmtId="0" fontId="27" fillId="0" borderId="0" xfId="0" applyFont="1" applyFill="1" applyBorder="1" applyAlignment="1">
      <alignment vertical="center"/>
    </xf>
    <xf numFmtId="0" fontId="27" fillId="0" borderId="0" xfId="0" applyFont="1" applyFill="1" applyBorder="1" applyAlignment="1">
      <alignment horizontal="left" vertical="center" wrapText="1"/>
    </xf>
    <xf numFmtId="9" fontId="27" fillId="0" borderId="0" xfId="16" applyFont="1" applyFill="1" applyBorder="1" applyAlignment="1">
      <alignment horizontal="center" vertical="center" wrapText="1"/>
    </xf>
    <xf numFmtId="9" fontId="27" fillId="0" borderId="0" xfId="16" applyFont="1" applyFill="1" applyBorder="1" applyAlignment="1">
      <alignment vertical="center"/>
    </xf>
    <xf numFmtId="10" fontId="27" fillId="0" borderId="0" xfId="0" applyNumberFormat="1" applyFont="1" applyFill="1" applyBorder="1" applyAlignment="1">
      <alignment vertical="center"/>
    </xf>
    <xf numFmtId="0" fontId="4" fillId="0" borderId="0" xfId="0" applyFont="1" applyBorder="1" applyAlignment="1">
      <alignment horizontal="center" wrapText="1"/>
    </xf>
    <xf numFmtId="9" fontId="29" fillId="4" borderId="21" xfId="0" applyNumberFormat="1" applyFont="1" applyFill="1" applyBorder="1" applyAlignment="1" applyProtection="1">
      <alignment horizontal="center" vertical="center"/>
      <protection locked="0"/>
    </xf>
    <xf numFmtId="0" fontId="18" fillId="0" borderId="105" xfId="0" applyFont="1" applyFill="1" applyBorder="1" applyAlignment="1" applyProtection="1">
      <alignment horizontal="right" vertical="center"/>
    </xf>
    <xf numFmtId="0" fontId="15" fillId="0" borderId="15" xfId="0" applyFont="1" applyBorder="1" applyAlignment="1">
      <alignment vertical="center"/>
    </xf>
    <xf numFmtId="0" fontId="0" fillId="0" borderId="16" xfId="0" applyBorder="1" applyAlignment="1">
      <alignment vertical="center"/>
    </xf>
    <xf numFmtId="0" fontId="76" fillId="0" borderId="105" xfId="0" applyFont="1" applyFill="1" applyBorder="1" applyAlignment="1" applyProtection="1">
      <alignment horizontal="right" vertical="center"/>
    </xf>
    <xf numFmtId="0" fontId="26" fillId="0" borderId="106" xfId="0" applyFont="1" applyFill="1" applyBorder="1" applyAlignment="1" applyProtection="1">
      <alignment horizontal="right" vertical="center"/>
    </xf>
    <xf numFmtId="0" fontId="29" fillId="4" borderId="20" xfId="0" applyFont="1" applyFill="1" applyBorder="1" applyAlignment="1" applyProtection="1">
      <alignment horizontal="center" vertical="center"/>
      <protection locked="0"/>
    </xf>
    <xf numFmtId="0" fontId="26" fillId="0" borderId="21" xfId="0" applyFont="1" applyFill="1" applyBorder="1" applyAlignment="1" applyProtection="1">
      <alignment horizontal="center" vertical="center"/>
    </xf>
    <xf numFmtId="1" fontId="77" fillId="4" borderId="21" xfId="0" applyNumberFormat="1" applyFont="1" applyFill="1" applyBorder="1" applyAlignment="1" applyProtection="1">
      <alignment horizontal="center" vertical="center"/>
      <protection locked="0"/>
    </xf>
    <xf numFmtId="0" fontId="29" fillId="0" borderId="21" xfId="0" applyFont="1" applyBorder="1" applyAlignment="1">
      <alignment horizontal="right" vertical="center"/>
    </xf>
    <xf numFmtId="44" fontId="29" fillId="4" borderId="52" xfId="0" applyNumberFormat="1" applyFont="1" applyFill="1" applyBorder="1" applyAlignment="1" applyProtection="1">
      <alignment vertical="center"/>
      <protection locked="0"/>
    </xf>
    <xf numFmtId="44" fontId="21" fillId="4" borderId="54" xfId="0" applyNumberFormat="1" applyFont="1" applyFill="1" applyBorder="1" applyAlignment="1" applyProtection="1">
      <alignment vertical="center"/>
      <protection locked="0"/>
    </xf>
    <xf numFmtId="44" fontId="4" fillId="0" borderId="54" xfId="0" applyNumberFormat="1" applyFont="1" applyBorder="1" applyAlignment="1" applyProtection="1">
      <alignment vertical="center"/>
    </xf>
    <xf numFmtId="44" fontId="4" fillId="0" borderId="55" xfId="0" applyNumberFormat="1" applyFont="1" applyBorder="1" applyAlignment="1" applyProtection="1">
      <alignment vertical="center"/>
    </xf>
    <xf numFmtId="44" fontId="7" fillId="0" borderId="69" xfId="0" applyNumberFormat="1" applyFont="1" applyBorder="1" applyAlignment="1" applyProtection="1">
      <alignment vertical="center"/>
    </xf>
    <xf numFmtId="44" fontId="7" fillId="0" borderId="78" xfId="0" applyNumberFormat="1" applyFont="1" applyBorder="1" applyAlignment="1" applyProtection="1">
      <alignment vertical="center"/>
    </xf>
    <xf numFmtId="44" fontId="21" fillId="0" borderId="107" xfId="0" applyNumberFormat="1" applyFont="1" applyFill="1" applyBorder="1" applyAlignment="1" applyProtection="1">
      <alignment vertical="center"/>
    </xf>
    <xf numFmtId="44" fontId="4" fillId="0" borderId="107" xfId="0" applyNumberFormat="1" applyFont="1" applyFill="1" applyBorder="1" applyAlignment="1" applyProtection="1">
      <alignment vertical="center"/>
    </xf>
    <xf numFmtId="44" fontId="4" fillId="0" borderId="27" xfId="0" applyNumberFormat="1" applyFont="1" applyFill="1" applyBorder="1" applyAlignment="1" applyProtection="1">
      <alignment vertical="center"/>
    </xf>
    <xf numFmtId="44" fontId="21" fillId="4" borderId="108" xfId="0" applyNumberFormat="1" applyFont="1" applyFill="1" applyBorder="1" applyAlignment="1" applyProtection="1">
      <alignment vertical="center"/>
      <protection locked="0"/>
    </xf>
    <xf numFmtId="44" fontId="4" fillId="0" borderId="65" xfId="0" applyNumberFormat="1" applyFont="1" applyBorder="1" applyAlignment="1" applyProtection="1">
      <alignment vertical="center"/>
    </xf>
    <xf numFmtId="10" fontId="29" fillId="0" borderId="9" xfId="0" applyNumberFormat="1" applyFont="1" applyFill="1" applyBorder="1" applyAlignment="1" applyProtection="1">
      <alignment vertical="center"/>
    </xf>
    <xf numFmtId="169" fontId="4" fillId="0" borderId="0" xfId="16" applyNumberFormat="1" applyFont="1" applyFill="1" applyBorder="1" applyAlignment="1" applyProtection="1">
      <alignment vertical="center"/>
    </xf>
    <xf numFmtId="169" fontId="5" fillId="0" borderId="0" xfId="16" applyNumberFormat="1" applyFont="1" applyFill="1" applyBorder="1" applyAlignment="1" applyProtection="1">
      <alignment vertical="center"/>
    </xf>
    <xf numFmtId="169" fontId="15" fillId="0" borderId="0" xfId="0" applyNumberFormat="1" applyFont="1" applyBorder="1" applyAlignment="1">
      <alignment vertical="center"/>
    </xf>
    <xf numFmtId="0" fontId="17" fillId="6" borderId="107" xfId="0" applyFont="1" applyFill="1" applyBorder="1" applyAlignment="1" applyProtection="1">
      <alignment horizontal="center" vertical="center" wrapText="1"/>
    </xf>
    <xf numFmtId="0" fontId="26" fillId="4" borderId="109" xfId="0" applyFont="1" applyFill="1" applyBorder="1" applyAlignment="1" applyProtection="1">
      <alignment horizontal="center" vertical="center"/>
      <protection locked="0"/>
    </xf>
    <xf numFmtId="0" fontId="21" fillId="0" borderId="109" xfId="0" applyFont="1" applyBorder="1" applyAlignment="1" applyProtection="1">
      <alignment horizontal="left" vertical="center"/>
    </xf>
    <xf numFmtId="44" fontId="4" fillId="4" borderId="64" xfId="0" applyNumberFormat="1" applyFont="1" applyFill="1" applyBorder="1" applyAlignment="1" applyProtection="1">
      <alignment horizontal="right" vertical="center"/>
      <protection locked="0"/>
    </xf>
    <xf numFmtId="44" fontId="4" fillId="4" borderId="21" xfId="0" applyNumberFormat="1" applyFont="1" applyFill="1" applyBorder="1" applyAlignment="1" applyProtection="1">
      <alignment horizontal="right" vertical="center"/>
      <protection locked="0"/>
    </xf>
    <xf numFmtId="44" fontId="4" fillId="4" borderId="110" xfId="0" applyNumberFormat="1" applyFont="1" applyFill="1" applyBorder="1" applyAlignment="1" applyProtection="1">
      <alignment horizontal="right" vertical="center"/>
      <protection locked="0"/>
    </xf>
    <xf numFmtId="44" fontId="7" fillId="10" borderId="111" xfId="0" applyNumberFormat="1" applyFont="1" applyFill="1" applyBorder="1" applyAlignment="1" applyProtection="1">
      <alignment horizontal="right" vertical="center"/>
    </xf>
    <xf numFmtId="44" fontId="19" fillId="0" borderId="35" xfId="0" applyNumberFormat="1" applyFont="1" applyBorder="1" applyAlignment="1" applyProtection="1">
      <alignment vertical="center"/>
    </xf>
    <xf numFmtId="44" fontId="4" fillId="0" borderId="30" xfId="0" applyNumberFormat="1" applyFont="1" applyFill="1" applyBorder="1" applyAlignment="1" applyProtection="1">
      <alignment vertical="center"/>
    </xf>
    <xf numFmtId="44" fontId="7" fillId="0" borderId="4" xfId="0" applyNumberFormat="1" applyFont="1" applyFill="1" applyBorder="1" applyAlignment="1" applyProtection="1">
      <alignment vertical="center"/>
    </xf>
    <xf numFmtId="44" fontId="4" fillId="0" borderId="4" xfId="0" applyNumberFormat="1" applyFont="1" applyFill="1" applyBorder="1" applyAlignment="1" applyProtection="1">
      <alignment vertical="center"/>
    </xf>
    <xf numFmtId="44" fontId="7" fillId="0" borderId="49" xfId="0" applyNumberFormat="1" applyFont="1" applyFill="1" applyBorder="1" applyAlignment="1" applyProtection="1">
      <alignment vertical="center"/>
    </xf>
    <xf numFmtId="44" fontId="7" fillId="0" borderId="12" xfId="0" applyNumberFormat="1" applyFont="1" applyFill="1" applyBorder="1" applyAlignment="1" applyProtection="1">
      <alignment vertical="center"/>
    </xf>
    <xf numFmtId="44" fontId="7" fillId="0" borderId="30" xfId="0" applyNumberFormat="1" applyFont="1" applyFill="1" applyBorder="1" applyAlignment="1" applyProtection="1">
      <alignment vertical="center"/>
    </xf>
    <xf numFmtId="44" fontId="5" fillId="0" borderId="4" xfId="0" applyNumberFormat="1" applyFont="1" applyFill="1" applyBorder="1" applyAlignment="1" applyProtection="1">
      <alignment vertical="center"/>
    </xf>
    <xf numFmtId="44" fontId="15" fillId="0" borderId="4" xfId="0" applyNumberFormat="1" applyFont="1" applyBorder="1" applyAlignment="1">
      <alignment vertical="center"/>
    </xf>
    <xf numFmtId="44" fontId="42" fillId="0" borderId="112" xfId="0" applyNumberFormat="1" applyFont="1" applyFill="1" applyBorder="1" applyAlignment="1" applyProtection="1">
      <alignment vertical="center"/>
    </xf>
    <xf numFmtId="44" fontId="5" fillId="0" borderId="113" xfId="0" applyNumberFormat="1" applyFont="1" applyFill="1" applyBorder="1" applyAlignment="1" applyProtection="1">
      <alignment vertical="center"/>
    </xf>
    <xf numFmtId="44" fontId="42" fillId="0" borderId="49" xfId="0" applyNumberFormat="1" applyFont="1" applyFill="1" applyBorder="1" applyAlignment="1" applyProtection="1">
      <alignment vertical="center"/>
    </xf>
    <xf numFmtId="44" fontId="42" fillId="0" borderId="114" xfId="0" applyNumberFormat="1" applyFont="1" applyFill="1" applyBorder="1" applyAlignment="1" applyProtection="1">
      <alignment horizontal="right" vertical="center"/>
    </xf>
    <xf numFmtId="44" fontId="39" fillId="0" borderId="114" xfId="0" applyNumberFormat="1" applyFont="1" applyFill="1" applyBorder="1" applyAlignment="1" applyProtection="1">
      <alignment vertical="center"/>
    </xf>
    <xf numFmtId="44" fontId="29" fillId="0" borderId="114" xfId="0" applyNumberFormat="1" applyFont="1" applyFill="1" applyBorder="1" applyAlignment="1" applyProtection="1">
      <alignment vertical="center"/>
    </xf>
    <xf numFmtId="44" fontId="5" fillId="7" borderId="114" xfId="0" applyNumberFormat="1" applyFont="1" applyFill="1" applyBorder="1" applyAlignment="1" applyProtection="1">
      <alignment vertical="center"/>
    </xf>
    <xf numFmtId="44" fontId="6" fillId="0" borderId="115" xfId="0" applyNumberFormat="1" applyFont="1" applyFill="1" applyBorder="1" applyAlignment="1" applyProtection="1">
      <alignment vertical="center"/>
    </xf>
    <xf numFmtId="44" fontId="4" fillId="0" borderId="4" xfId="0" applyNumberFormat="1" applyFont="1" applyBorder="1" applyAlignment="1" applyProtection="1">
      <alignment vertical="center"/>
    </xf>
    <xf numFmtId="44" fontId="7" fillId="0" borderId="115" xfId="0" applyNumberFormat="1" applyFont="1" applyBorder="1" applyAlignment="1" applyProtection="1">
      <alignment vertical="center"/>
    </xf>
    <xf numFmtId="44" fontId="42" fillId="0" borderId="4" xfId="0" applyNumberFormat="1" applyFont="1" applyFill="1" applyBorder="1" applyAlignment="1" applyProtection="1">
      <alignment vertical="center"/>
    </xf>
    <xf numFmtId="44" fontId="27" fillId="0" borderId="61" xfId="0" applyNumberFormat="1" applyFont="1" applyFill="1" applyBorder="1" applyAlignment="1" applyProtection="1">
      <alignment vertical="center"/>
    </xf>
    <xf numFmtId="44" fontId="39" fillId="0" borderId="4" xfId="0" applyNumberFormat="1" applyFont="1" applyFill="1" applyBorder="1" applyAlignment="1" applyProtection="1">
      <alignment vertical="center"/>
    </xf>
    <xf numFmtId="44" fontId="5" fillId="0" borderId="30" xfId="0" applyNumberFormat="1" applyFont="1" applyFill="1" applyBorder="1" applyAlignment="1" applyProtection="1">
      <alignment vertical="center"/>
    </xf>
    <xf numFmtId="44" fontId="39" fillId="0" borderId="116" xfId="0" applyNumberFormat="1" applyFont="1" applyFill="1" applyBorder="1" applyAlignment="1" applyProtection="1">
      <alignment vertical="center"/>
    </xf>
    <xf numFmtId="0" fontId="41" fillId="0" borderId="20" xfId="0" applyFont="1" applyFill="1" applyBorder="1" applyAlignment="1" applyProtection="1">
      <alignment horizontal="center" vertical="center"/>
      <protection locked="0"/>
    </xf>
    <xf numFmtId="0" fontId="17" fillId="0" borderId="0" xfId="0" applyFont="1" applyBorder="1" applyAlignment="1">
      <alignment horizontal="right" vertical="center"/>
    </xf>
    <xf numFmtId="0" fontId="15" fillId="3" borderId="4" xfId="0" applyFont="1" applyFill="1" applyBorder="1" applyAlignment="1" applyProtection="1">
      <alignment vertical="center"/>
    </xf>
    <xf numFmtId="0" fontId="15" fillId="0" borderId="4" xfId="0" applyFont="1" applyFill="1" applyBorder="1" applyAlignment="1" applyProtection="1">
      <alignment vertical="center"/>
    </xf>
    <xf numFmtId="0" fontId="18" fillId="0" borderId="4" xfId="0" applyFont="1" applyFill="1" applyBorder="1" applyAlignment="1" applyProtection="1">
      <alignment vertical="center"/>
      <protection locked="0"/>
    </xf>
    <xf numFmtId="44" fontId="15" fillId="11" borderId="52" xfId="1" applyFont="1" applyFill="1" applyBorder="1" applyAlignment="1" applyProtection="1">
      <alignment vertical="center"/>
      <protection hidden="1"/>
    </xf>
    <xf numFmtId="0" fontId="29" fillId="9" borderId="29" xfId="0" applyFont="1" applyFill="1" applyBorder="1" applyAlignment="1">
      <alignment vertical="center"/>
    </xf>
    <xf numFmtId="0" fontId="15" fillId="0" borderId="49" xfId="0" applyFont="1" applyFill="1" applyBorder="1" applyAlignment="1" applyProtection="1">
      <alignment horizontal="right" vertical="center"/>
    </xf>
    <xf numFmtId="0" fontId="15" fillId="0" borderId="4" xfId="0" applyFont="1" applyFill="1" applyBorder="1" applyAlignment="1" applyProtection="1">
      <alignment horizontal="right" vertical="center"/>
    </xf>
    <xf numFmtId="0" fontId="15" fillId="12" borderId="27" xfId="0" applyFont="1" applyFill="1" applyBorder="1" applyAlignment="1" applyProtection="1">
      <alignment horizontal="center" vertical="center" wrapText="1"/>
    </xf>
    <xf numFmtId="44" fontId="15" fillId="0" borderId="88" xfId="0" applyNumberFormat="1" applyFont="1" applyFill="1" applyBorder="1" applyAlignment="1" applyProtection="1">
      <alignment horizontal="right" vertical="center"/>
    </xf>
    <xf numFmtId="44" fontId="15" fillId="0" borderId="52" xfId="0" applyNumberFormat="1" applyFont="1" applyFill="1" applyBorder="1" applyAlignment="1" applyProtection="1">
      <alignment horizontal="right" vertical="center"/>
    </xf>
    <xf numFmtId="44" fontId="15" fillId="0" borderId="48" xfId="0" applyNumberFormat="1" applyFont="1" applyFill="1" applyBorder="1" applyAlignment="1" applyProtection="1">
      <alignment horizontal="right" vertical="center"/>
    </xf>
    <xf numFmtId="44" fontId="17" fillId="0" borderId="101" xfId="0" applyNumberFormat="1" applyFont="1" applyFill="1" applyBorder="1" applyAlignment="1" applyProtection="1">
      <alignment horizontal="right" vertical="center"/>
    </xf>
    <xf numFmtId="173" fontId="15" fillId="0" borderId="134" xfId="0" applyNumberFormat="1" applyFont="1" applyFill="1" applyBorder="1" applyAlignment="1" applyProtection="1">
      <alignment horizontal="right" vertical="center"/>
    </xf>
    <xf numFmtId="0" fontId="15" fillId="7" borderId="135" xfId="0" applyFont="1" applyFill="1" applyBorder="1" applyAlignment="1" applyProtection="1">
      <alignment vertical="center"/>
    </xf>
    <xf numFmtId="173" fontId="15" fillId="8" borderId="116" xfId="0" applyNumberFormat="1" applyFont="1" applyFill="1" applyBorder="1" applyAlignment="1" applyProtection="1">
      <alignment vertical="center"/>
    </xf>
    <xf numFmtId="0" fontId="15" fillId="12" borderId="78" xfId="0" applyFont="1" applyFill="1" applyBorder="1" applyAlignment="1" applyProtection="1">
      <alignment horizontal="center" vertical="center" wrapText="1"/>
    </xf>
    <xf numFmtId="44" fontId="15" fillId="0" borderId="4" xfId="0" applyNumberFormat="1" applyFont="1" applyBorder="1" applyAlignment="1" applyProtection="1">
      <alignment horizontal="right" vertical="center"/>
    </xf>
    <xf numFmtId="44" fontId="15" fillId="0" borderId="112" xfId="0" applyNumberFormat="1" applyFont="1" applyBorder="1" applyAlignment="1" applyProtection="1">
      <alignment horizontal="right" vertical="center"/>
    </xf>
    <xf numFmtId="44" fontId="17" fillId="0" borderId="26" xfId="0" applyNumberFormat="1" applyFont="1" applyFill="1" applyBorder="1" applyAlignment="1" applyProtection="1">
      <alignment horizontal="right" vertical="center"/>
    </xf>
    <xf numFmtId="44" fontId="15" fillId="0" borderId="61" xfId="1" applyFont="1" applyFill="1" applyBorder="1" applyAlignment="1" applyProtection="1">
      <alignment vertical="center"/>
      <protection hidden="1"/>
    </xf>
    <xf numFmtId="49" fontId="57" fillId="4" borderId="52" xfId="0" applyNumberFormat="1" applyFont="1" applyFill="1" applyBorder="1" applyAlignment="1" applyProtection="1">
      <alignment horizontal="left" vertical="center"/>
      <protection locked="0"/>
    </xf>
    <xf numFmtId="0" fontId="0" fillId="0" borderId="49" xfId="0" applyBorder="1"/>
    <xf numFmtId="0" fontId="15" fillId="3" borderId="136" xfId="15" applyFont="1" applyFill="1" applyBorder="1" applyAlignment="1" applyProtection="1">
      <alignment horizontal="right" vertical="center"/>
    </xf>
    <xf numFmtId="0" fontId="15" fillId="0" borderId="137" xfId="0" applyFont="1" applyBorder="1" applyAlignment="1" applyProtection="1">
      <alignment horizontal="right" vertical="center"/>
    </xf>
    <xf numFmtId="0" fontId="15" fillId="0" borderId="138" xfId="0" applyFont="1" applyBorder="1" applyAlignment="1" applyProtection="1">
      <alignment horizontal="right" vertical="center"/>
    </xf>
    <xf numFmtId="0" fontId="15" fillId="0" borderId="15" xfId="15" applyFont="1" applyFill="1" applyBorder="1" applyAlignment="1" applyProtection="1">
      <alignment horizontal="right" vertical="center"/>
    </xf>
    <xf numFmtId="0" fontId="15" fillId="0" borderId="16" xfId="15" applyFont="1" applyFill="1" applyBorder="1" applyAlignment="1" applyProtection="1">
      <alignment horizontal="right" vertical="center"/>
    </xf>
    <xf numFmtId="0" fontId="10" fillId="0" borderId="105" xfId="0" applyFont="1" applyBorder="1" applyAlignment="1" applyProtection="1">
      <alignment horizontal="right" vertical="center"/>
    </xf>
    <xf numFmtId="0" fontId="15" fillId="0" borderId="16" xfId="0" applyFont="1" applyFill="1" applyBorder="1" applyAlignment="1" applyProtection="1">
      <alignment horizontal="right" vertical="center"/>
    </xf>
    <xf numFmtId="0" fontId="15" fillId="0" borderId="105" xfId="15" applyFont="1" applyFill="1" applyBorder="1" applyAlignment="1" applyProtection="1">
      <alignment horizontal="right" vertical="center"/>
    </xf>
    <xf numFmtId="0" fontId="15" fillId="0" borderId="139" xfId="15" applyFont="1" applyFill="1" applyBorder="1" applyAlignment="1" applyProtection="1">
      <alignment horizontal="right" vertical="center"/>
    </xf>
    <xf numFmtId="0" fontId="15" fillId="0" borderId="140" xfId="0" applyFont="1" applyFill="1" applyBorder="1" applyAlignment="1" applyProtection="1">
      <alignment horizontal="right" vertical="center"/>
    </xf>
    <xf numFmtId="0" fontId="15" fillId="0" borderId="141" xfId="15" applyFont="1" applyFill="1" applyBorder="1" applyAlignment="1" applyProtection="1">
      <alignment horizontal="right" vertical="center"/>
    </xf>
    <xf numFmtId="0" fontId="15" fillId="0" borderId="142" xfId="15" applyFont="1" applyFill="1" applyBorder="1" applyAlignment="1" applyProtection="1">
      <alignment horizontal="right" vertical="center"/>
    </xf>
    <xf numFmtId="0" fontId="15" fillId="0" borderId="97" xfId="0" applyFont="1" applyFill="1" applyBorder="1" applyAlignment="1" applyProtection="1">
      <alignment horizontal="right" vertical="center"/>
    </xf>
    <xf numFmtId="0" fontId="15" fillId="0" borderId="17" xfId="15" applyFont="1" applyFill="1" applyBorder="1" applyAlignment="1" applyProtection="1">
      <alignment horizontal="right" vertical="center"/>
    </xf>
    <xf numFmtId="0" fontId="15" fillId="0" borderId="15" xfId="0" applyFont="1" applyFill="1" applyBorder="1" applyAlignment="1" applyProtection="1">
      <alignment horizontal="right" vertical="center"/>
    </xf>
    <xf numFmtId="0" fontId="15" fillId="0" borderId="105" xfId="0" applyFont="1" applyFill="1" applyBorder="1" applyAlignment="1" applyProtection="1">
      <alignment horizontal="right" vertical="center"/>
    </xf>
    <xf numFmtId="0" fontId="26" fillId="0" borderId="44" xfId="0" applyFont="1" applyFill="1" applyBorder="1" applyAlignment="1" applyProtection="1">
      <alignment horizontal="right" vertical="center"/>
    </xf>
    <xf numFmtId="0" fontId="26" fillId="0" borderId="23" xfId="0" applyFont="1" applyFill="1" applyBorder="1" applyAlignment="1" applyProtection="1">
      <alignment horizontal="right" vertical="center"/>
    </xf>
    <xf numFmtId="0" fontId="15" fillId="0" borderId="15" xfId="15" applyFont="1" applyBorder="1" applyAlignment="1" applyProtection="1">
      <alignment horizontal="right" vertical="center"/>
    </xf>
    <xf numFmtId="0" fontId="15" fillId="0" borderId="16" xfId="0" applyFont="1" applyBorder="1" applyAlignment="1" applyProtection="1">
      <alignment horizontal="right" vertical="center"/>
    </xf>
    <xf numFmtId="0" fontId="15" fillId="0" borderId="105" xfId="15" applyFont="1" applyBorder="1" applyAlignment="1" applyProtection="1">
      <alignment horizontal="right" vertical="center"/>
    </xf>
    <xf numFmtId="49" fontId="47" fillId="0" borderId="12" xfId="0" applyNumberFormat="1" applyFont="1" applyBorder="1" applyAlignment="1" applyProtection="1">
      <alignment vertical="center"/>
    </xf>
    <xf numFmtId="0" fontId="7" fillId="0" borderId="19" xfId="0" applyFont="1" applyBorder="1" applyAlignment="1">
      <alignment horizontal="right" vertical="center"/>
    </xf>
    <xf numFmtId="0" fontId="1" fillId="3" borderId="12" xfId="0" applyFont="1" applyFill="1" applyBorder="1" applyAlignment="1" applyProtection="1">
      <alignment vertical="center"/>
    </xf>
    <xf numFmtId="0" fontId="17" fillId="0" borderId="0" xfId="0" applyFont="1" applyAlignment="1">
      <alignment horizontal="center" vertical="top" wrapText="1"/>
    </xf>
    <xf numFmtId="0" fontId="61" fillId="0" borderId="0" xfId="0" applyFont="1" applyAlignment="1">
      <alignment vertical="center" wrapText="1"/>
    </xf>
    <xf numFmtId="0" fontId="15" fillId="0" borderId="0" xfId="0" applyFont="1" applyAlignment="1">
      <alignment horizontal="center" vertical="top" wrapText="1"/>
    </xf>
    <xf numFmtId="0" fontId="15" fillId="0" borderId="0" xfId="0" applyFont="1" applyAlignment="1">
      <alignment vertical="center" wrapText="1"/>
    </xf>
    <xf numFmtId="0" fontId="81" fillId="0" borderId="0" xfId="0" applyFont="1" applyAlignment="1">
      <alignment vertical="center" wrapText="1"/>
    </xf>
    <xf numFmtId="0" fontId="82" fillId="0" borderId="0" xfId="0" applyFont="1" applyAlignment="1">
      <alignment vertical="center" wrapText="1"/>
    </xf>
    <xf numFmtId="0" fontId="27" fillId="0" borderId="0" xfId="0" applyFont="1" applyAlignment="1">
      <alignment vertical="center" wrapText="1"/>
    </xf>
    <xf numFmtId="0" fontId="17" fillId="0" borderId="0" xfId="0" applyFont="1" applyAlignment="1">
      <alignment horizontal="center" vertical="center" wrapText="1"/>
    </xf>
    <xf numFmtId="0" fontId="83" fillId="0" borderId="10" xfId="0" applyFont="1" applyBorder="1"/>
    <xf numFmtId="0" fontId="1" fillId="0" borderId="6" xfId="0" applyFont="1" applyBorder="1"/>
    <xf numFmtId="0" fontId="83" fillId="0" borderId="6" xfId="0" applyFont="1" applyBorder="1"/>
    <xf numFmtId="0" fontId="7" fillId="0" borderId="6" xfId="0" applyFont="1" applyBorder="1"/>
    <xf numFmtId="0" fontId="1" fillId="0" borderId="30" xfId="0" applyFont="1" applyBorder="1"/>
    <xf numFmtId="0" fontId="1" fillId="0" borderId="10" xfId="0" applyFont="1" applyBorder="1"/>
    <xf numFmtId="0" fontId="1" fillId="0" borderId="2" xfId="0" applyFont="1" applyBorder="1"/>
    <xf numFmtId="0" fontId="1" fillId="0" borderId="0" xfId="0" applyFont="1" applyBorder="1"/>
    <xf numFmtId="0" fontId="1" fillId="0" borderId="0" xfId="0" applyFont="1"/>
    <xf numFmtId="0" fontId="1" fillId="0" borderId="4" xfId="0" applyFont="1" applyBorder="1"/>
    <xf numFmtId="0" fontId="7" fillId="0" borderId="0" xfId="0" applyFont="1"/>
    <xf numFmtId="0" fontId="7" fillId="0" borderId="0" xfId="0" applyFont="1" applyAlignment="1">
      <alignment horizontal="center"/>
    </xf>
    <xf numFmtId="0" fontId="7" fillId="0" borderId="0" xfId="0" applyFont="1" applyAlignment="1"/>
    <xf numFmtId="180" fontId="1" fillId="0" borderId="98" xfId="0" applyNumberFormat="1" applyFont="1" applyFill="1" applyBorder="1" applyAlignment="1">
      <alignment horizontal="center"/>
    </xf>
    <xf numFmtId="0" fontId="7" fillId="0" borderId="2" xfId="0" applyFont="1" applyBorder="1"/>
    <xf numFmtId="0" fontId="1" fillId="0" borderId="0" xfId="0" applyFont="1" applyAlignment="1">
      <alignment horizontal="center"/>
    </xf>
    <xf numFmtId="0" fontId="7" fillId="0" borderId="0" xfId="0" applyFont="1" applyBorder="1"/>
    <xf numFmtId="0" fontId="1" fillId="0" borderId="97" xfId="0" applyFont="1" applyBorder="1"/>
    <xf numFmtId="0" fontId="1" fillId="0" borderId="97" xfId="0" applyFont="1" applyBorder="1" applyAlignment="1">
      <alignment horizontal="right"/>
    </xf>
    <xf numFmtId="0" fontId="1" fillId="0" borderId="0" xfId="0" applyFont="1" applyAlignment="1">
      <alignment horizontal="right"/>
    </xf>
    <xf numFmtId="0" fontId="7" fillId="0" borderId="34" xfId="0" applyFont="1" applyBorder="1"/>
    <xf numFmtId="0" fontId="7" fillId="0" borderId="28" xfId="0" applyFont="1" applyBorder="1"/>
    <xf numFmtId="0" fontId="1" fillId="0" borderId="28" xfId="0" applyFont="1" applyBorder="1"/>
    <xf numFmtId="0" fontId="1" fillId="0" borderId="18" xfId="0" applyFont="1" applyBorder="1" applyAlignment="1"/>
    <xf numFmtId="0" fontId="7" fillId="0" borderId="23" xfId="0" applyFont="1" applyBorder="1"/>
    <xf numFmtId="0" fontId="1" fillId="0" borderId="38" xfId="0" applyFont="1" applyBorder="1" applyAlignment="1">
      <alignment horizontal="center"/>
    </xf>
    <xf numFmtId="0" fontId="1" fillId="0" borderId="18" xfId="0" applyFont="1" applyBorder="1"/>
    <xf numFmtId="0" fontId="1" fillId="0" borderId="28" xfId="0" applyFont="1" applyBorder="1" applyAlignment="1">
      <alignment horizontal="center"/>
    </xf>
    <xf numFmtId="0" fontId="1" fillId="0" borderId="51" xfId="0" applyFont="1" applyBorder="1" applyAlignment="1">
      <alignment horizontal="center"/>
    </xf>
    <xf numFmtId="0" fontId="1" fillId="0" borderId="19" xfId="0" applyFont="1" applyBorder="1" applyAlignment="1">
      <alignment horizontal="center"/>
    </xf>
    <xf numFmtId="0" fontId="1" fillId="0" borderId="46" xfId="0" applyFont="1" applyBorder="1" applyAlignment="1">
      <alignment horizontal="center"/>
    </xf>
    <xf numFmtId="0" fontId="7" fillId="13" borderId="44" xfId="0" applyFont="1" applyFill="1" applyBorder="1" applyAlignment="1">
      <alignment horizontal="centerContinuous"/>
    </xf>
    <xf numFmtId="0" fontId="1" fillId="0" borderId="18" xfId="0" applyFont="1" applyBorder="1" applyAlignment="1">
      <alignment horizontal="centerContinuous"/>
    </xf>
    <xf numFmtId="0" fontId="1" fillId="0" borderId="19" xfId="0" applyFont="1" applyBorder="1" applyAlignment="1"/>
    <xf numFmtId="0" fontId="7" fillId="0" borderId="18" xfId="0" applyFont="1" applyBorder="1" applyAlignment="1"/>
    <xf numFmtId="0" fontId="7" fillId="0" borderId="19" xfId="0" applyFont="1" applyBorder="1" applyAlignment="1">
      <alignment horizontal="centerContinuous"/>
    </xf>
    <xf numFmtId="0" fontId="7" fillId="0" borderId="18" xfId="0" applyFont="1" applyBorder="1" applyAlignment="1">
      <alignment horizontal="centerContinuous"/>
    </xf>
    <xf numFmtId="0" fontId="1" fillId="0" borderId="19" xfId="0" applyFont="1" applyBorder="1" applyAlignment="1">
      <alignment horizontal="centerContinuous"/>
    </xf>
    <xf numFmtId="0" fontId="1" fillId="0" borderId="20" xfId="0" applyFont="1" applyBorder="1"/>
    <xf numFmtId="0" fontId="1" fillId="0" borderId="64" xfId="0" applyFont="1" applyBorder="1" applyAlignment="1">
      <alignment horizontal="center"/>
    </xf>
    <xf numFmtId="0" fontId="1" fillId="0" borderId="18" xfId="0" applyFont="1" applyBorder="1" applyAlignment="1">
      <alignment horizontal="center"/>
    </xf>
    <xf numFmtId="0" fontId="1" fillId="0" borderId="0" xfId="0" applyFont="1" applyBorder="1" applyAlignment="1">
      <alignment horizontal="center"/>
    </xf>
    <xf numFmtId="0" fontId="1" fillId="0" borderId="88" xfId="0" applyFont="1" applyBorder="1" applyAlignment="1">
      <alignment horizontal="center"/>
    </xf>
    <xf numFmtId="0" fontId="7" fillId="13" borderId="45" xfId="0" applyFont="1" applyFill="1" applyBorder="1" applyAlignment="1">
      <alignment horizontal="center"/>
    </xf>
    <xf numFmtId="0" fontId="1" fillId="0" borderId="43" xfId="0" applyFont="1" applyBorder="1" applyAlignment="1"/>
    <xf numFmtId="0" fontId="1" fillId="0" borderId="11" xfId="0" applyFont="1" applyBorder="1" applyAlignment="1">
      <alignment horizontal="centerContinuous"/>
    </xf>
    <xf numFmtId="0" fontId="1" fillId="0" borderId="43" xfId="0" applyFont="1" applyBorder="1" applyAlignment="1">
      <alignment horizontal="centerContinuous"/>
    </xf>
    <xf numFmtId="0" fontId="1" fillId="0" borderId="11" xfId="0" applyFont="1" applyBorder="1" applyAlignment="1">
      <alignment horizontal="center"/>
    </xf>
    <xf numFmtId="0" fontId="1" fillId="0" borderId="43" xfId="0" applyFont="1" applyBorder="1" applyAlignment="1">
      <alignment horizontal="center"/>
    </xf>
    <xf numFmtId="0" fontId="1" fillId="0" borderId="25" xfId="0" applyFont="1" applyBorder="1" applyAlignment="1">
      <alignment horizontal="center"/>
    </xf>
    <xf numFmtId="0" fontId="1" fillId="0" borderId="35" xfId="0" applyFont="1" applyBorder="1" applyAlignment="1">
      <alignment horizontal="center"/>
    </xf>
    <xf numFmtId="0" fontId="7" fillId="0" borderId="146" xfId="0" applyFont="1" applyBorder="1" applyAlignment="1">
      <alignment horizontal="center"/>
    </xf>
    <xf numFmtId="0" fontId="1" fillId="0" borderId="147" xfId="0" quotePrefix="1" applyFont="1" applyBorder="1"/>
    <xf numFmtId="0" fontId="1" fillId="0" borderId="148" xfId="0" applyFont="1" applyBorder="1"/>
    <xf numFmtId="0" fontId="1" fillId="0" borderId="147" xfId="0" applyFont="1" applyBorder="1"/>
    <xf numFmtId="0" fontId="1" fillId="0" borderId="106" xfId="0" applyFont="1" applyBorder="1"/>
    <xf numFmtId="176" fontId="1" fillId="0" borderId="147" xfId="0" applyNumberFormat="1" applyFont="1" applyBorder="1" applyAlignment="1">
      <alignment horizontal="center"/>
    </xf>
    <xf numFmtId="176" fontId="1" fillId="0" borderId="149" xfId="0" quotePrefix="1" applyNumberFormat="1" applyFont="1" applyBorder="1" applyAlignment="1">
      <alignment horizontal="center"/>
    </xf>
    <xf numFmtId="176" fontId="1" fillId="0" borderId="148" xfId="0" applyNumberFormat="1" applyFont="1" applyBorder="1" applyAlignment="1">
      <alignment horizontal="center"/>
    </xf>
    <xf numFmtId="176" fontId="1" fillId="0" borderId="149" xfId="0" applyNumberFormat="1" applyFont="1" applyBorder="1" applyAlignment="1">
      <alignment horizontal="center"/>
    </xf>
    <xf numFmtId="0" fontId="1" fillId="0" borderId="150" xfId="0" quotePrefix="1" applyFont="1" applyBorder="1" applyAlignment="1">
      <alignment horizontal="center"/>
    </xf>
    <xf numFmtId="0" fontId="7" fillId="0" borderId="45" xfId="0" applyFont="1" applyBorder="1" applyAlignment="1">
      <alignment horizontal="center"/>
    </xf>
    <xf numFmtId="0" fontId="1" fillId="0" borderId="43" xfId="0" quotePrefix="1" applyFont="1" applyBorder="1"/>
    <xf numFmtId="0" fontId="1" fillId="0" borderId="11" xfId="0" applyFont="1" applyBorder="1"/>
    <xf numFmtId="0" fontId="1" fillId="0" borderId="62" xfId="0" quotePrefix="1" applyFont="1" applyBorder="1" applyAlignment="1">
      <alignment horizontal="center"/>
    </xf>
    <xf numFmtId="0" fontId="1" fillId="0" borderId="43" xfId="0" applyFont="1" applyBorder="1"/>
    <xf numFmtId="0" fontId="1" fillId="0" borderId="62" xfId="0" applyFont="1" applyBorder="1"/>
    <xf numFmtId="176" fontId="1" fillId="0" borderId="43" xfId="0" applyNumberFormat="1" applyFont="1" applyBorder="1" applyAlignment="1">
      <alignment horizontal="center"/>
    </xf>
    <xf numFmtId="176" fontId="1" fillId="0" borderId="43" xfId="0" quotePrefix="1" applyNumberFormat="1" applyFont="1" applyBorder="1" applyAlignment="1">
      <alignment horizontal="center"/>
    </xf>
    <xf numFmtId="176" fontId="1" fillId="0" borderId="25" xfId="0" applyNumberFormat="1" applyFont="1" applyBorder="1" applyAlignment="1">
      <alignment horizontal="center"/>
    </xf>
    <xf numFmtId="0" fontId="1" fillId="0" borderId="35" xfId="0" quotePrefix="1" applyFont="1" applyBorder="1" applyAlignment="1">
      <alignment horizontal="center"/>
    </xf>
    <xf numFmtId="0" fontId="1" fillId="0" borderId="44" xfId="0" applyFont="1" applyBorder="1"/>
    <xf numFmtId="0" fontId="1" fillId="0" borderId="0" xfId="0" quotePrefix="1" applyFont="1" applyBorder="1"/>
    <xf numFmtId="0" fontId="1" fillId="0" borderId="0" xfId="0" applyFont="1" applyBorder="1" applyAlignment="1">
      <alignment horizontal="right"/>
    </xf>
    <xf numFmtId="0" fontId="7" fillId="0" borderId="151" xfId="0" applyFont="1" applyBorder="1" applyAlignment="1">
      <alignment horizontal="center"/>
    </xf>
    <xf numFmtId="0" fontId="7" fillId="0" borderId="0" xfId="0" applyFont="1" applyBorder="1" applyAlignment="1">
      <alignment horizontal="center"/>
    </xf>
    <xf numFmtId="176" fontId="7" fillId="0" borderId="152" xfId="0" applyNumberFormat="1" applyFont="1" applyBorder="1" applyAlignment="1">
      <alignment horizontal="center"/>
    </xf>
    <xf numFmtId="0" fontId="1" fillId="0" borderId="0" xfId="0" quotePrefix="1" applyFont="1" applyBorder="1" applyAlignment="1">
      <alignment horizontal="center"/>
    </xf>
    <xf numFmtId="0" fontId="7" fillId="0" borderId="153" xfId="0" applyFont="1" applyBorder="1"/>
    <xf numFmtId="0" fontId="1" fillId="0" borderId="154" xfId="0" quotePrefix="1" applyFont="1" applyBorder="1" applyAlignment="1">
      <alignment horizontal="center"/>
    </xf>
    <xf numFmtId="0" fontId="1" fillId="0" borderId="155" xfId="0" applyFont="1" applyBorder="1" applyAlignment="1">
      <alignment horizontal="center"/>
    </xf>
    <xf numFmtId="0" fontId="7" fillId="0" borderId="103" xfId="0" applyFont="1" applyBorder="1" applyAlignment="1">
      <alignment horizontal="center"/>
    </xf>
    <xf numFmtId="0" fontId="7" fillId="0" borderId="29" xfId="0" applyFont="1" applyBorder="1" applyAlignment="1">
      <alignment horizontal="center"/>
    </xf>
    <xf numFmtId="0" fontId="1" fillId="0" borderId="7" xfId="0" applyFont="1" applyBorder="1"/>
    <xf numFmtId="0" fontId="1" fillId="0" borderId="8" xfId="0" quotePrefix="1" applyFont="1" applyBorder="1"/>
    <xf numFmtId="0" fontId="1" fillId="0" borderId="8" xfId="0" applyFont="1" applyBorder="1"/>
    <xf numFmtId="0" fontId="1" fillId="0" borderId="8" xfId="0" applyFont="1" applyBorder="1" applyAlignment="1">
      <alignment horizontal="center"/>
    </xf>
    <xf numFmtId="0" fontId="1" fillId="0" borderId="8" xfId="0" quotePrefix="1" applyFont="1" applyBorder="1" applyAlignment="1">
      <alignment horizontal="center"/>
    </xf>
    <xf numFmtId="0" fontId="7" fillId="0" borderId="156" xfId="0" applyFont="1" applyBorder="1"/>
    <xf numFmtId="0" fontId="7" fillId="0" borderId="157" xfId="0" applyFont="1" applyBorder="1" applyAlignment="1">
      <alignment horizontal="center"/>
    </xf>
    <xf numFmtId="176" fontId="7" fillId="0" borderId="12" xfId="0" quotePrefix="1" applyNumberFormat="1" applyFont="1" applyBorder="1" applyAlignment="1">
      <alignment horizontal="center"/>
    </xf>
    <xf numFmtId="0" fontId="1" fillId="0" borderId="4" xfId="0" quotePrefix="1" applyFont="1" applyBorder="1" applyAlignment="1">
      <alignment horizontal="center"/>
    </xf>
    <xf numFmtId="0" fontId="1" fillId="0" borderId="29" xfId="0" quotePrefix="1" applyFont="1" applyBorder="1" applyAlignment="1">
      <alignment horizontal="center"/>
    </xf>
    <xf numFmtId="0" fontId="1" fillId="0" borderId="34" xfId="0" applyFont="1" applyBorder="1"/>
    <xf numFmtId="0" fontId="1" fillId="0" borderId="158" xfId="0" applyFont="1" applyBorder="1"/>
    <xf numFmtId="0" fontId="7" fillId="0" borderId="159" xfId="0" applyFont="1" applyBorder="1" applyAlignment="1">
      <alignment horizontal="center"/>
    </xf>
    <xf numFmtId="0" fontId="1" fillId="0" borderId="49" xfId="0" applyFont="1" applyBorder="1"/>
    <xf numFmtId="0" fontId="7" fillId="0" borderId="45" xfId="0" applyFont="1" applyBorder="1" applyAlignment="1">
      <alignment horizontal="centerContinuous"/>
    </xf>
    <xf numFmtId="0" fontId="1" fillId="0" borderId="11" xfId="0" applyFont="1" applyBorder="1" applyAlignment="1"/>
    <xf numFmtId="0" fontId="7" fillId="0" borderId="43" xfId="0" applyFont="1" applyBorder="1" applyAlignment="1">
      <alignment horizontal="centerContinuous"/>
    </xf>
    <xf numFmtId="0" fontId="7" fillId="0" borderId="158" xfId="0" applyFont="1" applyBorder="1"/>
    <xf numFmtId="0" fontId="7" fillId="0" borderId="22" xfId="0" applyFont="1" applyBorder="1"/>
    <xf numFmtId="0" fontId="7" fillId="0" borderId="160" xfId="0" applyFont="1" applyBorder="1" applyAlignment="1">
      <alignment horizontal="center"/>
    </xf>
    <xf numFmtId="0" fontId="7" fillId="0" borderId="20" xfId="0" applyFont="1" applyBorder="1" applyAlignment="1"/>
    <xf numFmtId="0" fontId="7" fillId="0" borderId="4" xfId="0" applyFont="1" applyBorder="1" applyAlignment="1">
      <alignment horizontal="center"/>
    </xf>
    <xf numFmtId="0" fontId="7" fillId="0" borderId="43" xfId="0" applyFont="1" applyBorder="1" applyAlignment="1">
      <alignment horizontal="center"/>
    </xf>
    <xf numFmtId="0" fontId="7" fillId="0" borderId="161" xfId="0" applyFont="1" applyBorder="1" applyAlignment="1">
      <alignment horizontal="center"/>
    </xf>
    <xf numFmtId="0" fontId="7" fillId="0" borderId="25" xfId="0" applyFont="1" applyBorder="1" applyAlignment="1">
      <alignment horizontal="center"/>
    </xf>
    <xf numFmtId="0" fontId="7" fillId="0" borderId="61" xfId="0" applyFont="1" applyBorder="1" applyAlignment="1">
      <alignment horizontal="center"/>
    </xf>
    <xf numFmtId="0" fontId="1" fillId="0" borderId="162" xfId="0" quotePrefix="1" applyFont="1" applyBorder="1" applyAlignment="1">
      <alignment horizontal="center"/>
    </xf>
    <xf numFmtId="0" fontId="1" fillId="0" borderId="163" xfId="0" quotePrefix="1" applyFont="1" applyBorder="1"/>
    <xf numFmtId="0" fontId="1" fillId="0" borderId="163" xfId="0" applyFont="1" applyBorder="1" applyAlignment="1">
      <alignment horizontal="center"/>
    </xf>
    <xf numFmtId="0" fontId="1" fillId="0" borderId="17" xfId="0" quotePrefix="1" applyFont="1" applyBorder="1" applyAlignment="1">
      <alignment horizontal="center"/>
    </xf>
    <xf numFmtId="0" fontId="1" fillId="0" borderId="164" xfId="0" applyFont="1" applyBorder="1"/>
    <xf numFmtId="0" fontId="1" fillId="0" borderId="17" xfId="0" applyFont="1" applyBorder="1"/>
    <xf numFmtId="0" fontId="1" fillId="0" borderId="163" xfId="0" quotePrefix="1" applyFont="1" applyBorder="1" applyAlignment="1">
      <alignment horizontal="center"/>
    </xf>
    <xf numFmtId="2" fontId="1" fillId="0" borderId="165" xfId="0" applyNumberFormat="1" applyFont="1" applyBorder="1" applyAlignment="1">
      <alignment horizontal="center"/>
    </xf>
    <xf numFmtId="0" fontId="1" fillId="0" borderId="97" xfId="0" applyFont="1" applyBorder="1" applyAlignment="1">
      <alignment horizontal="center"/>
    </xf>
    <xf numFmtId="176" fontId="1" fillId="0" borderId="166" xfId="0" quotePrefix="1" applyNumberFormat="1" applyFont="1" applyBorder="1" applyAlignment="1">
      <alignment horizontal="center"/>
    </xf>
    <xf numFmtId="0" fontId="1" fillId="0" borderId="45" xfId="0" quotePrefix="1" applyFont="1" applyBorder="1" applyAlignment="1">
      <alignment horizontal="center"/>
    </xf>
    <xf numFmtId="0" fontId="1" fillId="0" borderId="43" xfId="0" quotePrefix="1" applyFont="1" applyBorder="1" applyAlignment="1">
      <alignment horizontal="center"/>
    </xf>
    <xf numFmtId="0" fontId="1" fillId="0" borderId="62" xfId="0" applyFont="1" applyBorder="1" applyAlignment="1">
      <alignment horizontal="right"/>
    </xf>
    <xf numFmtId="0" fontId="1" fillId="0" borderId="43" xfId="0" quotePrefix="1" applyFont="1" applyBorder="1" applyAlignment="1"/>
    <xf numFmtId="2" fontId="1" fillId="0" borderId="167" xfId="0" applyNumberFormat="1" applyFont="1" applyBorder="1" applyAlignment="1">
      <alignment horizontal="center"/>
    </xf>
    <xf numFmtId="176" fontId="1" fillId="0" borderId="35" xfId="0" applyNumberFormat="1" applyFont="1" applyBorder="1" applyAlignment="1">
      <alignment horizontal="center"/>
    </xf>
    <xf numFmtId="0" fontId="1" fillId="13" borderId="79" xfId="0" applyFont="1" applyFill="1" applyBorder="1"/>
    <xf numFmtId="0" fontId="1" fillId="13" borderId="1" xfId="0" applyFont="1" applyFill="1" applyBorder="1"/>
    <xf numFmtId="0" fontId="7" fillId="13" borderId="1" xfId="0" applyFont="1" applyFill="1" applyBorder="1"/>
    <xf numFmtId="0" fontId="7" fillId="0" borderId="168" xfId="0" applyFont="1" applyBorder="1" applyAlignment="1">
      <alignment horizontal="center"/>
    </xf>
    <xf numFmtId="2" fontId="7" fillId="0" borderId="169" xfId="0" applyNumberFormat="1" applyFont="1" applyBorder="1" applyAlignment="1">
      <alignment horizontal="center"/>
    </xf>
    <xf numFmtId="0" fontId="7" fillId="0" borderId="72" xfId="0" applyFont="1" applyBorder="1" applyAlignment="1">
      <alignment horizontal="center"/>
    </xf>
    <xf numFmtId="176" fontId="7" fillId="0" borderId="115" xfId="0" applyNumberFormat="1" applyFont="1" applyBorder="1" applyAlignment="1">
      <alignment horizontal="center"/>
    </xf>
    <xf numFmtId="0" fontId="1" fillId="0" borderId="51" xfId="0" applyFont="1" applyBorder="1"/>
    <xf numFmtId="0" fontId="7" fillId="0" borderId="28" xfId="0" applyFont="1" applyFill="1" applyBorder="1"/>
    <xf numFmtId="0" fontId="1" fillId="0" borderId="29" xfId="0" applyFont="1" applyBorder="1"/>
    <xf numFmtId="0" fontId="1" fillId="0" borderId="62" xfId="0" applyFont="1" applyBorder="1" applyAlignment="1">
      <alignment horizontal="centerContinuous"/>
    </xf>
    <xf numFmtId="0" fontId="7" fillId="0" borderId="20" xfId="0" applyFont="1" applyBorder="1"/>
    <xf numFmtId="0" fontId="1" fillId="0" borderId="24" xfId="0" applyFont="1" applyBorder="1"/>
    <xf numFmtId="0" fontId="1" fillId="0" borderId="29" xfId="0" applyFont="1" applyBorder="1" applyAlignment="1"/>
    <xf numFmtId="0" fontId="7" fillId="0" borderId="43" xfId="0" applyFont="1" applyFill="1" applyBorder="1" applyAlignment="1"/>
    <xf numFmtId="0" fontId="1" fillId="0" borderId="62" xfId="0" applyFont="1" applyFill="1" applyBorder="1"/>
    <xf numFmtId="0" fontId="7" fillId="0" borderId="11" xfId="0" applyFont="1" applyBorder="1" applyAlignment="1">
      <alignment horizontal="centerContinuous"/>
    </xf>
    <xf numFmtId="0" fontId="7" fillId="0" borderId="43" xfId="0" applyFont="1" applyBorder="1"/>
    <xf numFmtId="0" fontId="7" fillId="0" borderId="11" xfId="0" applyFont="1" applyBorder="1"/>
    <xf numFmtId="0" fontId="7" fillId="0" borderId="11" xfId="0" applyFont="1" applyBorder="1" applyAlignment="1">
      <alignment horizontal="center"/>
    </xf>
    <xf numFmtId="0" fontId="1" fillId="0" borderId="61" xfId="0" applyFont="1" applyBorder="1" applyAlignment="1"/>
    <xf numFmtId="1" fontId="1" fillId="0" borderId="146" xfId="0" applyNumberFormat="1" applyFont="1" applyFill="1" applyBorder="1" applyAlignment="1">
      <alignment horizontal="center"/>
    </xf>
    <xf numFmtId="0" fontId="1" fillId="13" borderId="147" xfId="0" applyFont="1" applyFill="1" applyBorder="1" applyAlignment="1">
      <alignment horizontal="centerContinuous"/>
    </xf>
    <xf numFmtId="0" fontId="1" fillId="13" borderId="106" xfId="0" applyFont="1" applyFill="1" applyBorder="1" applyAlignment="1">
      <alignment horizontal="centerContinuous"/>
    </xf>
    <xf numFmtId="170" fontId="1" fillId="0" borderId="147" xfId="0" applyNumberFormat="1" applyFont="1" applyBorder="1"/>
    <xf numFmtId="0" fontId="1" fillId="0" borderId="148" xfId="0" quotePrefix="1" applyFont="1" applyBorder="1"/>
    <xf numFmtId="4" fontId="1" fillId="0" borderId="147" xfId="0" applyNumberFormat="1" applyFont="1" applyBorder="1"/>
    <xf numFmtId="0" fontId="7" fillId="0" borderId="38" xfId="0" applyFont="1" applyBorder="1" applyAlignment="1">
      <alignment horizontal="center"/>
    </xf>
    <xf numFmtId="0" fontId="7" fillId="0" borderId="88" xfId="0" applyFont="1" applyBorder="1" applyAlignment="1">
      <alignment horizontal="center"/>
    </xf>
    <xf numFmtId="0" fontId="1" fillId="0" borderId="142" xfId="0" applyFont="1" applyBorder="1" applyAlignment="1">
      <alignment horizontal="center"/>
    </xf>
    <xf numFmtId="0" fontId="1" fillId="0" borderId="163" xfId="0" applyFont="1" applyFill="1" applyBorder="1" applyAlignment="1"/>
    <xf numFmtId="0" fontId="1" fillId="0" borderId="17" xfId="0" applyFont="1" applyFill="1" applyBorder="1" applyAlignment="1">
      <alignment horizontal="center"/>
    </xf>
    <xf numFmtId="170" fontId="1" fillId="0" borderId="97" xfId="0" applyNumberFormat="1" applyFont="1" applyBorder="1"/>
    <xf numFmtId="0" fontId="1" fillId="0" borderId="97" xfId="0" quotePrefix="1" applyFont="1" applyBorder="1"/>
    <xf numFmtId="4" fontId="1" fillId="0" borderId="163" xfId="0" applyNumberFormat="1" applyFont="1" applyBorder="1"/>
    <xf numFmtId="0" fontId="7" fillId="0" borderId="35" xfId="0" applyFont="1" applyBorder="1" applyAlignment="1">
      <alignment horizontal="center"/>
    </xf>
    <xf numFmtId="0" fontId="1" fillId="13" borderId="15" xfId="0" applyFont="1" applyFill="1" applyBorder="1"/>
    <xf numFmtId="176" fontId="1" fillId="0" borderId="170" xfId="0" applyNumberFormat="1" applyFont="1" applyBorder="1"/>
    <xf numFmtId="0" fontId="1" fillId="0" borderId="105" xfId="0" applyFont="1" applyBorder="1"/>
    <xf numFmtId="170" fontId="1" fillId="0" borderId="16" xfId="0" applyNumberFormat="1" applyFont="1" applyBorder="1"/>
    <xf numFmtId="0" fontId="1" fillId="0" borderId="16" xfId="0" quotePrefix="1" applyFont="1" applyBorder="1"/>
    <xf numFmtId="4" fontId="1" fillId="0" borderId="170" xfId="0" applyNumberFormat="1" applyFont="1" applyBorder="1"/>
    <xf numFmtId="176" fontId="7" fillId="0" borderId="18" xfId="0" applyNumberFormat="1" applyFont="1" applyBorder="1"/>
    <xf numFmtId="1" fontId="1" fillId="0" borderId="38" xfId="0" applyNumberFormat="1" applyFont="1" applyBorder="1"/>
    <xf numFmtId="176" fontId="1" fillId="0" borderId="18" xfId="0" applyNumberFormat="1" applyFont="1" applyBorder="1"/>
    <xf numFmtId="176" fontId="1" fillId="0" borderId="38" xfId="0" applyNumberFormat="1" applyFont="1" applyBorder="1"/>
    <xf numFmtId="4" fontId="1" fillId="0" borderId="18" xfId="0" applyNumberFormat="1" applyFont="1" applyBorder="1"/>
    <xf numFmtId="170" fontId="1" fillId="0" borderId="46" xfId="0" applyNumberFormat="1" applyFont="1" applyBorder="1" applyAlignment="1"/>
    <xf numFmtId="0" fontId="1" fillId="0" borderId="45" xfId="0" applyFont="1" applyFill="1" applyBorder="1"/>
    <xf numFmtId="176" fontId="1" fillId="0" borderId="43" xfId="0" applyNumberFormat="1" applyFont="1" applyBorder="1" applyAlignment="1">
      <alignment horizontal="right"/>
    </xf>
    <xf numFmtId="170" fontId="1" fillId="0" borderId="43" xfId="0" applyNumberFormat="1" applyFont="1" applyBorder="1"/>
    <xf numFmtId="0" fontId="1" fillId="0" borderId="11" xfId="0" quotePrefix="1" applyFont="1" applyBorder="1"/>
    <xf numFmtId="4" fontId="1" fillId="0" borderId="43" xfId="0" applyNumberFormat="1" applyFont="1" applyBorder="1"/>
    <xf numFmtId="1" fontId="1" fillId="0" borderId="25" xfId="0" applyNumberFormat="1" applyFont="1" applyBorder="1" applyAlignment="1">
      <alignment horizontal="center"/>
    </xf>
    <xf numFmtId="4" fontId="1" fillId="0" borderId="43" xfId="0" applyNumberFormat="1" applyFont="1" applyBorder="1" applyAlignment="1">
      <alignment horizontal="center"/>
    </xf>
    <xf numFmtId="4" fontId="1" fillId="0" borderId="35" xfId="0" applyNumberFormat="1" applyFont="1" applyBorder="1" applyAlignment="1">
      <alignment horizontal="center"/>
    </xf>
    <xf numFmtId="0" fontId="1" fillId="13" borderId="7" xfId="0" applyFont="1" applyFill="1" applyBorder="1"/>
    <xf numFmtId="0" fontId="1" fillId="13" borderId="8" xfId="0" applyFont="1" applyFill="1" applyBorder="1"/>
    <xf numFmtId="0" fontId="7" fillId="0" borderId="121" xfId="0" applyFont="1" applyBorder="1"/>
    <xf numFmtId="0" fontId="1" fillId="0" borderId="1" xfId="0" applyFont="1" applyBorder="1"/>
    <xf numFmtId="4" fontId="7" fillId="0" borderId="121" xfId="0" applyNumberFormat="1" applyFont="1" applyBorder="1"/>
    <xf numFmtId="0" fontId="1" fillId="0" borderId="100" xfId="0" applyFont="1" applyBorder="1"/>
    <xf numFmtId="0" fontId="1" fillId="13" borderId="121" xfId="0" applyFont="1" applyFill="1" applyBorder="1"/>
    <xf numFmtId="4" fontId="7" fillId="0" borderId="171" xfId="0" applyNumberFormat="1" applyFont="1" applyBorder="1" applyAlignment="1">
      <alignment horizontal="center"/>
    </xf>
    <xf numFmtId="170" fontId="1" fillId="0" borderId="0" xfId="0" applyNumberFormat="1" applyFont="1" applyBorder="1"/>
    <xf numFmtId="0" fontId="1" fillId="0" borderId="0" xfId="0" applyFont="1" applyFill="1" applyBorder="1"/>
    <xf numFmtId="0" fontId="7" fillId="0" borderId="44" xfId="0" applyFont="1" applyBorder="1" applyAlignment="1">
      <alignment horizontal="center"/>
    </xf>
    <xf numFmtId="0" fontId="7" fillId="0" borderId="18" xfId="0" applyFont="1" applyBorder="1"/>
    <xf numFmtId="0" fontId="1" fillId="0" borderId="19" xfId="0" applyFont="1" applyBorder="1"/>
    <xf numFmtId="0" fontId="1" fillId="0" borderId="23" xfId="0" applyFont="1" applyBorder="1"/>
    <xf numFmtId="0" fontId="7" fillId="0" borderId="18" xfId="0" applyFont="1" applyBorder="1" applyAlignment="1">
      <alignment horizontal="center"/>
    </xf>
    <xf numFmtId="0" fontId="7" fillId="0" borderId="20" xfId="0" applyFont="1" applyBorder="1" applyAlignment="1">
      <alignment horizontal="centerContinuous"/>
    </xf>
    <xf numFmtId="0" fontId="7" fillId="0" borderId="46" xfId="0" applyFont="1" applyBorder="1" applyAlignment="1">
      <alignment horizontal="center"/>
    </xf>
    <xf numFmtId="0" fontId="7" fillId="0" borderId="43" xfId="0" applyFont="1" applyBorder="1" applyAlignment="1"/>
    <xf numFmtId="0" fontId="1" fillId="0" borderId="36" xfId="0" applyFont="1" applyBorder="1"/>
    <xf numFmtId="1" fontId="1" fillId="0" borderId="18" xfId="0" applyNumberFormat="1" applyFont="1" applyBorder="1"/>
    <xf numFmtId="0" fontId="7" fillId="0" borderId="38" xfId="0" applyFont="1" applyBorder="1" applyAlignment="1"/>
    <xf numFmtId="0" fontId="1" fillId="0" borderId="38" xfId="0" applyFont="1" applyBorder="1"/>
    <xf numFmtId="4" fontId="1" fillId="0" borderId="46" xfId="0" applyNumberFormat="1" applyFont="1" applyBorder="1"/>
    <xf numFmtId="0" fontId="1" fillId="0" borderId="142" xfId="0" applyFont="1" applyBorder="1"/>
    <xf numFmtId="0" fontId="1" fillId="0" borderId="163" xfId="0" applyFont="1" applyBorder="1"/>
    <xf numFmtId="1" fontId="1" fillId="0" borderId="163" xfId="0" applyNumberFormat="1" applyFont="1" applyBorder="1"/>
    <xf numFmtId="0" fontId="1" fillId="0" borderId="172" xfId="0" applyFont="1" applyBorder="1" applyAlignment="1">
      <alignment horizontal="right"/>
    </xf>
    <xf numFmtId="9" fontId="1" fillId="0" borderId="172" xfId="0" applyNumberFormat="1" applyFont="1" applyBorder="1" applyAlignment="1">
      <alignment horizontal="center"/>
    </xf>
    <xf numFmtId="170" fontId="1" fillId="0" borderId="163" xfId="0" applyNumberFormat="1" applyFont="1" applyBorder="1"/>
    <xf numFmtId="4" fontId="1" fillId="0" borderId="166" xfId="0" applyNumberFormat="1" applyFont="1" applyBorder="1" applyAlignment="1"/>
    <xf numFmtId="0" fontId="1" fillId="0" borderId="45" xfId="0" applyFont="1" applyBorder="1"/>
    <xf numFmtId="1" fontId="1" fillId="0" borderId="43" xfId="0" applyNumberFormat="1" applyFont="1" applyBorder="1"/>
    <xf numFmtId="0" fontId="1" fillId="0" borderId="64" xfId="0" applyFont="1" applyBorder="1" applyAlignment="1">
      <alignment horizontal="right"/>
    </xf>
    <xf numFmtId="0" fontId="1" fillId="0" borderId="64" xfId="0" applyFont="1" applyBorder="1"/>
    <xf numFmtId="2" fontId="1" fillId="0" borderId="20" xfId="0" applyNumberFormat="1" applyFont="1" applyBorder="1"/>
    <xf numFmtId="4" fontId="1" fillId="0" borderId="88" xfId="0" applyNumberFormat="1" applyFont="1" applyBorder="1" applyAlignment="1"/>
    <xf numFmtId="176" fontId="1" fillId="13" borderId="8" xfId="0" applyNumberFormat="1" applyFont="1" applyFill="1" applyBorder="1"/>
    <xf numFmtId="0" fontId="1" fillId="13" borderId="8" xfId="0" applyFont="1" applyFill="1" applyBorder="1" applyAlignment="1">
      <alignment horizontal="center"/>
    </xf>
    <xf numFmtId="4" fontId="7" fillId="0" borderId="171" xfId="0" applyNumberFormat="1" applyFont="1" applyBorder="1" applyAlignment="1"/>
    <xf numFmtId="171" fontId="7" fillId="0" borderId="7" xfId="0" applyNumberFormat="1" applyFont="1" applyBorder="1"/>
    <xf numFmtId="171" fontId="83" fillId="0" borderId="8" xfId="0" applyNumberFormat="1" applyFont="1" applyBorder="1"/>
    <xf numFmtId="171" fontId="1" fillId="0" borderId="8" xfId="0" applyNumberFormat="1" applyFont="1" applyBorder="1"/>
    <xf numFmtId="171" fontId="7" fillId="0" borderId="74" xfId="0" applyNumberFormat="1" applyFont="1" applyBorder="1" applyAlignment="1">
      <alignment horizontal="centerContinuous"/>
    </xf>
    <xf numFmtId="171" fontId="7" fillId="0" borderId="75" xfId="0" applyNumberFormat="1" applyFont="1" applyBorder="1" applyAlignment="1">
      <alignment horizontal="centerContinuous"/>
    </xf>
    <xf numFmtId="171" fontId="1" fillId="0" borderId="75" xfId="0" applyNumberFormat="1" applyFont="1" applyBorder="1"/>
    <xf numFmtId="171" fontId="7" fillId="0" borderId="75" xfId="0" applyNumberFormat="1" applyFont="1" applyBorder="1"/>
    <xf numFmtId="171" fontId="1" fillId="0" borderId="173" xfId="0" applyNumberFormat="1" applyFont="1" applyBorder="1"/>
    <xf numFmtId="0" fontId="1" fillId="0" borderId="123" xfId="0" applyFont="1" applyBorder="1"/>
    <xf numFmtId="171" fontId="7" fillId="0" borderId="27" xfId="0" applyNumberFormat="1" applyFont="1" applyBorder="1" applyAlignment="1">
      <alignment horizontal="center"/>
    </xf>
    <xf numFmtId="171" fontId="1" fillId="0" borderId="45" xfId="0" applyNumberFormat="1" applyFont="1" applyBorder="1"/>
    <xf numFmtId="171" fontId="1" fillId="0" borderId="11" xfId="0" applyNumberFormat="1" applyFont="1" applyBorder="1"/>
    <xf numFmtId="171" fontId="1" fillId="0" borderId="43" xfId="0" applyNumberFormat="1" applyFont="1" applyBorder="1"/>
    <xf numFmtId="171" fontId="1" fillId="0" borderId="62" xfId="0" applyNumberFormat="1" applyFont="1" applyBorder="1"/>
    <xf numFmtId="171" fontId="1" fillId="0" borderId="174" xfId="0" applyNumberFormat="1" applyFont="1" applyBorder="1"/>
    <xf numFmtId="171" fontId="1" fillId="0" borderId="175" xfId="0" applyNumberFormat="1" applyFont="1" applyBorder="1"/>
    <xf numFmtId="171" fontId="1" fillId="0" borderId="176" xfId="0" applyNumberFormat="1" applyFont="1" applyBorder="1"/>
    <xf numFmtId="0" fontId="1" fillId="0" borderId="175" xfId="0" applyFont="1" applyBorder="1"/>
    <xf numFmtId="0" fontId="1" fillId="0" borderId="176" xfId="0" applyFont="1" applyBorder="1"/>
    <xf numFmtId="171" fontId="1" fillId="0" borderId="35" xfId="0" applyNumberFormat="1" applyFont="1" applyBorder="1"/>
    <xf numFmtId="171" fontId="1" fillId="0" borderId="7" xfId="0" quotePrefix="1" applyNumberFormat="1" applyFont="1" applyBorder="1"/>
    <xf numFmtId="171" fontId="1" fillId="0" borderId="8" xfId="0" quotePrefix="1" applyNumberFormat="1" applyFont="1" applyBorder="1"/>
    <xf numFmtId="171" fontId="1" fillId="0" borderId="177" xfId="0" applyNumberFormat="1" applyFont="1" applyBorder="1"/>
    <xf numFmtId="171" fontId="1" fillId="0" borderId="99" xfId="0" applyNumberFormat="1" applyFont="1" applyBorder="1"/>
    <xf numFmtId="171" fontId="1" fillId="0" borderId="121" xfId="0" applyNumberFormat="1" applyFont="1" applyBorder="1"/>
    <xf numFmtId="170" fontId="1" fillId="0" borderId="67" xfId="0" applyNumberFormat="1" applyFont="1" applyBorder="1" applyAlignment="1">
      <alignment horizontal="center"/>
    </xf>
    <xf numFmtId="0" fontId="7" fillId="0" borderId="45" xfId="0" applyFont="1" applyBorder="1"/>
    <xf numFmtId="0" fontId="1" fillId="0" borderId="61" xfId="0" applyFont="1" applyBorder="1"/>
    <xf numFmtId="0" fontId="7" fillId="0" borderId="21" xfId="0" applyFont="1" applyBorder="1" applyAlignment="1">
      <alignment horizontal="center"/>
    </xf>
    <xf numFmtId="0" fontId="1" fillId="0" borderId="0" xfId="0" applyFont="1" applyAlignment="1"/>
    <xf numFmtId="0" fontId="1" fillId="0" borderId="88" xfId="0" applyFont="1" applyBorder="1"/>
    <xf numFmtId="15" fontId="1" fillId="0" borderId="45" xfId="0" applyNumberFormat="1" applyFont="1" applyBorder="1" applyAlignment="1">
      <alignment horizontal="centerContinuous"/>
    </xf>
    <xf numFmtId="170" fontId="7" fillId="0" borderId="35" xfId="0" applyNumberFormat="1" applyFont="1" applyBorder="1" applyAlignment="1">
      <alignment horizontal="center"/>
    </xf>
    <xf numFmtId="0" fontId="7" fillId="0" borderId="34" xfId="0" applyFont="1" applyBorder="1" applyAlignment="1">
      <alignment horizontal="centerContinuous"/>
    </xf>
    <xf numFmtId="0" fontId="1" fillId="0" borderId="28" xfId="0" applyFont="1" applyBorder="1" applyAlignment="1">
      <alignment horizontal="centerContinuous"/>
    </xf>
    <xf numFmtId="0" fontId="84" fillId="0" borderId="19" xfId="0" applyFont="1" applyBorder="1" applyAlignment="1">
      <alignment horizontal="centerContinuous"/>
    </xf>
    <xf numFmtId="0" fontId="84" fillId="0" borderId="11" xfId="0" applyFont="1" applyBorder="1"/>
    <xf numFmtId="0" fontId="1" fillId="0" borderId="163" xfId="0" applyFont="1" applyBorder="1" applyAlignment="1">
      <alignment horizontal="centerContinuous"/>
    </xf>
    <xf numFmtId="0" fontId="1" fillId="0" borderId="97" xfId="0" applyFont="1" applyBorder="1" applyAlignment="1">
      <alignment horizontal="centerContinuous"/>
    </xf>
    <xf numFmtId="0" fontId="7" fillId="0" borderId="149" xfId="0" applyFont="1" applyBorder="1" applyAlignment="1">
      <alignment horizontal="center"/>
    </xf>
    <xf numFmtId="170" fontId="7" fillId="0" borderId="166" xfId="0" applyNumberFormat="1" applyFont="1" applyBorder="1" applyAlignment="1">
      <alignment horizontal="center"/>
    </xf>
    <xf numFmtId="0" fontId="1" fillId="0" borderId="45" xfId="0" applyFont="1" applyBorder="1" applyAlignment="1">
      <alignment horizontal="center"/>
    </xf>
    <xf numFmtId="0" fontId="83" fillId="0" borderId="43" xfId="0" applyFont="1" applyBorder="1" applyAlignment="1"/>
    <xf numFmtId="0" fontId="7" fillId="0" borderId="11" xfId="0" applyFont="1" applyBorder="1" applyAlignment="1"/>
    <xf numFmtId="170" fontId="1" fillId="0" borderId="35" xfId="0" applyNumberFormat="1" applyFont="1" applyBorder="1" applyAlignment="1">
      <alignment horizontal="center"/>
    </xf>
    <xf numFmtId="0" fontId="1" fillId="13" borderId="2" xfId="0" applyFont="1" applyFill="1" applyBorder="1"/>
    <xf numFmtId="0" fontId="1" fillId="13" borderId="0" xfId="0" applyFont="1" applyFill="1" applyBorder="1"/>
    <xf numFmtId="0" fontId="1" fillId="13" borderId="0" xfId="0" applyFont="1" applyFill="1"/>
    <xf numFmtId="0" fontId="7" fillId="0" borderId="22" xfId="0" applyFont="1" applyBorder="1" applyAlignment="1"/>
    <xf numFmtId="170" fontId="7" fillId="0" borderId="52" xfId="0" applyNumberFormat="1" applyFont="1" applyBorder="1" applyAlignment="1">
      <alignment horizontal="center"/>
    </xf>
    <xf numFmtId="0" fontId="7" fillId="13" borderId="8" xfId="0" applyFont="1" applyFill="1" applyBorder="1"/>
    <xf numFmtId="0" fontId="7" fillId="0" borderId="177" xfId="0" applyFont="1" applyBorder="1"/>
    <xf numFmtId="4" fontId="7" fillId="0" borderId="67" xfId="0" applyNumberFormat="1" applyFont="1" applyBorder="1" applyAlignment="1">
      <alignment horizontal="center"/>
    </xf>
    <xf numFmtId="0" fontId="85" fillId="0" borderId="0" xfId="0" applyFont="1" applyAlignment="1">
      <alignment horizontal="left" vertical="center" indent="1"/>
    </xf>
    <xf numFmtId="0" fontId="86" fillId="0" borderId="0" xfId="0" applyFont="1" applyAlignment="1">
      <alignment horizontal="left" vertical="center" indent="1"/>
    </xf>
    <xf numFmtId="0" fontId="87" fillId="0" borderId="0" xfId="0" applyFont="1" applyAlignment="1">
      <alignment horizontal="justify" vertical="center"/>
    </xf>
    <xf numFmtId="0" fontId="33" fillId="0" borderId="0" xfId="0" applyFont="1"/>
    <xf numFmtId="0" fontId="15" fillId="0" borderId="10" xfId="0" applyFont="1" applyBorder="1"/>
    <xf numFmtId="0" fontId="15" fillId="0" borderId="2" xfId="0" applyFont="1" applyBorder="1"/>
    <xf numFmtId="0" fontId="17" fillId="0" borderId="0" xfId="0" applyFont="1" applyBorder="1"/>
    <xf numFmtId="0" fontId="1" fillId="0" borderId="4" xfId="0" applyFont="1" applyFill="1" applyBorder="1"/>
    <xf numFmtId="0" fontId="7" fillId="0" borderId="0" xfId="0" applyFont="1" applyBorder="1" applyAlignment="1">
      <alignment horizontal="right"/>
    </xf>
    <xf numFmtId="182" fontId="1" fillId="0" borderId="98" xfId="0" quotePrefix="1" applyNumberFormat="1" applyFont="1" applyBorder="1" applyAlignment="1">
      <alignment horizontal="center"/>
    </xf>
    <xf numFmtId="0" fontId="1" fillId="0" borderId="178" xfId="0" applyFont="1" applyBorder="1"/>
    <xf numFmtId="0" fontId="1" fillId="0" borderId="97" xfId="0" applyFont="1" applyBorder="1" applyAlignment="1">
      <alignment vertical="center"/>
    </xf>
    <xf numFmtId="0" fontId="1" fillId="0" borderId="16" xfId="0" applyFont="1" applyBorder="1"/>
    <xf numFmtId="0" fontId="1" fillId="0" borderId="179" xfId="0" applyFont="1" applyBorder="1"/>
    <xf numFmtId="0" fontId="7" fillId="0" borderId="16" xfId="0" applyFont="1" applyBorder="1"/>
    <xf numFmtId="0" fontId="1" fillId="0" borderId="125" xfId="0" applyFont="1" applyBorder="1"/>
    <xf numFmtId="0" fontId="15" fillId="0" borderId="0" xfId="0" applyFont="1"/>
    <xf numFmtId="49" fontId="1" fillId="0" borderId="0" xfId="0" applyNumberFormat="1" applyFont="1" applyBorder="1"/>
    <xf numFmtId="0" fontId="7" fillId="0" borderId="97" xfId="0" applyFont="1" applyFill="1" applyBorder="1"/>
    <xf numFmtId="0" fontId="1" fillId="0" borderId="97" xfId="0" applyFont="1" applyFill="1" applyBorder="1"/>
    <xf numFmtId="0" fontId="1" fillId="0" borderId="98" xfId="0" applyFont="1" applyBorder="1"/>
    <xf numFmtId="49" fontId="1" fillId="0" borderId="4" xfId="0" applyNumberFormat="1" applyFont="1" applyBorder="1" applyAlignment="1">
      <alignment horizontal="center"/>
    </xf>
    <xf numFmtId="49" fontId="1" fillId="0" borderId="0" xfId="0" applyNumberFormat="1" applyFont="1"/>
    <xf numFmtId="49" fontId="1" fillId="0" borderId="97" xfId="0" applyNumberFormat="1" applyFont="1" applyBorder="1" applyAlignment="1"/>
    <xf numFmtId="0" fontId="17" fillId="0" borderId="2" xfId="0" quotePrefix="1" applyFont="1" applyBorder="1" applyAlignment="1">
      <alignment horizontal="center"/>
    </xf>
    <xf numFmtId="0" fontId="1" fillId="0" borderId="46" xfId="0" applyFont="1" applyBorder="1"/>
    <xf numFmtId="0" fontId="7" fillId="0" borderId="63" xfId="0" applyFont="1" applyBorder="1" applyAlignment="1">
      <alignment horizontal="center"/>
    </xf>
    <xf numFmtId="0" fontId="1" fillId="0" borderId="63" xfId="0" applyFont="1" applyBorder="1"/>
    <xf numFmtId="0" fontId="7" fillId="0" borderId="2" xfId="0" applyFont="1" applyBorder="1" applyAlignment="1">
      <alignment horizontal="right"/>
    </xf>
    <xf numFmtId="0" fontId="1" fillId="0" borderId="154" xfId="0" applyFont="1" applyBorder="1"/>
    <xf numFmtId="0" fontId="7" fillId="0" borderId="18" xfId="0" applyFont="1" applyBorder="1" applyAlignment="1">
      <alignment vertical="center" wrapText="1"/>
    </xf>
    <xf numFmtId="0" fontId="7" fillId="0" borderId="20" xfId="0" applyFont="1" applyBorder="1" applyAlignment="1">
      <alignment vertical="center" wrapText="1"/>
    </xf>
    <xf numFmtId="0" fontId="1" fillId="0" borderId="0" xfId="0" applyFont="1" applyBorder="1" applyAlignment="1"/>
    <xf numFmtId="0" fontId="1" fillId="0" borderId="0" xfId="0" applyFont="1" applyFill="1" applyBorder="1" applyAlignment="1">
      <alignment horizontal="left"/>
    </xf>
    <xf numFmtId="0" fontId="1" fillId="0" borderId="24" xfId="0" applyFont="1" applyFill="1" applyBorder="1" applyAlignment="1">
      <alignment horizontal="left"/>
    </xf>
    <xf numFmtId="0" fontId="7" fillId="0" borderId="0" xfId="0" applyFont="1" applyFill="1" applyBorder="1"/>
    <xf numFmtId="0" fontId="15" fillId="0" borderId="63" xfId="0" applyFont="1" applyBorder="1"/>
    <xf numFmtId="0" fontId="1" fillId="0" borderId="24" xfId="0" applyFont="1" applyFill="1" applyBorder="1"/>
    <xf numFmtId="0" fontId="17" fillId="0" borderId="63" xfId="0" applyFont="1" applyBorder="1" applyAlignment="1">
      <alignment horizontal="center"/>
    </xf>
    <xf numFmtId="9" fontId="7" fillId="0" borderId="0" xfId="0" applyNumberFormat="1" applyFont="1" applyBorder="1" applyAlignment="1">
      <alignment horizontal="right"/>
    </xf>
    <xf numFmtId="0" fontId="15" fillId="0" borderId="0" xfId="0" applyFont="1" applyBorder="1" applyAlignment="1"/>
    <xf numFmtId="0" fontId="1" fillId="0" borderId="0" xfId="0" applyFont="1" applyFill="1" applyBorder="1" applyAlignment="1"/>
    <xf numFmtId="0" fontId="1" fillId="0" borderId="19" xfId="0" applyFont="1" applyFill="1" applyBorder="1"/>
    <xf numFmtId="9" fontId="1" fillId="0" borderId="0" xfId="0" applyNumberFormat="1" applyFont="1" applyBorder="1" applyAlignment="1">
      <alignment horizontal="center"/>
    </xf>
    <xf numFmtId="170" fontId="1" fillId="0" borderId="0" xfId="0" applyNumberFormat="1" applyFont="1" applyBorder="1" applyAlignment="1">
      <alignment horizontal="left"/>
    </xf>
    <xf numFmtId="0" fontId="1" fillId="0" borderId="11" xfId="0" applyFont="1" applyFill="1" applyBorder="1"/>
    <xf numFmtId="0" fontId="15" fillId="0" borderId="184" xfId="0" applyFont="1" applyBorder="1"/>
    <xf numFmtId="0" fontId="89" fillId="0" borderId="8" xfId="0" applyFont="1" applyBorder="1"/>
    <xf numFmtId="0" fontId="1" fillId="0" borderId="12" xfId="0" applyFont="1" applyBorder="1"/>
    <xf numFmtId="181" fontId="34" fillId="0" borderId="21" xfId="0" applyNumberFormat="1" applyFont="1" applyBorder="1" applyAlignment="1" applyProtection="1">
      <alignment horizontal="left" vertical="center"/>
    </xf>
    <xf numFmtId="180" fontId="34" fillId="0" borderId="21" xfId="0" applyNumberFormat="1" applyFont="1" applyBorder="1" applyAlignment="1" applyProtection="1">
      <alignment horizontal="left" vertical="center"/>
    </xf>
    <xf numFmtId="180" fontId="64" fillId="0" borderId="21" xfId="0" applyNumberFormat="1" applyFont="1" applyBorder="1" applyAlignment="1">
      <alignment horizontal="left" vertical="center"/>
    </xf>
    <xf numFmtId="181" fontId="4" fillId="0" borderId="21" xfId="0" applyNumberFormat="1" applyFont="1" applyBorder="1" applyAlignment="1">
      <alignment horizontal="left" vertical="center"/>
    </xf>
    <xf numFmtId="0" fontId="57" fillId="0" borderId="31" xfId="0" applyFont="1" applyBorder="1" applyAlignment="1">
      <alignment horizontal="left" vertical="center"/>
    </xf>
    <xf numFmtId="0" fontId="57" fillId="0" borderId="31" xfId="0" applyFont="1" applyBorder="1" applyAlignment="1">
      <alignment vertical="center"/>
    </xf>
    <xf numFmtId="0" fontId="57" fillId="0" borderId="32" xfId="0" applyFont="1" applyBorder="1" applyAlignment="1">
      <alignment horizontal="left" vertical="center"/>
    </xf>
    <xf numFmtId="0" fontId="90" fillId="0" borderId="10" xfId="0" applyFont="1" applyBorder="1" applyAlignment="1">
      <alignment horizontal="left" vertical="center"/>
    </xf>
    <xf numFmtId="180" fontId="64" fillId="0" borderId="72" xfId="0" applyNumberFormat="1" applyFont="1" applyBorder="1" applyAlignment="1">
      <alignment horizontal="left" vertical="center"/>
    </xf>
    <xf numFmtId="181" fontId="4" fillId="0" borderId="72" xfId="0" applyNumberFormat="1" applyFont="1" applyBorder="1" applyAlignment="1">
      <alignment horizontal="left" vertical="center"/>
    </xf>
    <xf numFmtId="0" fontId="49" fillId="6" borderId="13" xfId="0" applyFont="1" applyFill="1" applyBorder="1" applyAlignment="1" applyProtection="1">
      <alignment horizontal="center" vertical="center" wrapText="1"/>
    </xf>
    <xf numFmtId="0" fontId="49" fillId="0" borderId="9" xfId="0" applyFont="1" applyBorder="1" applyAlignment="1">
      <alignment horizontal="center" vertical="center" wrapText="1"/>
    </xf>
    <xf numFmtId="0" fontId="49" fillId="0" borderId="114" xfId="0" applyFont="1" applyBorder="1" applyAlignment="1">
      <alignment horizontal="center" vertical="center" wrapText="1"/>
    </xf>
    <xf numFmtId="0" fontId="15" fillId="0" borderId="3" xfId="0" applyFont="1" applyFill="1" applyBorder="1" applyAlignment="1" applyProtection="1">
      <alignment horizontal="left" vertical="center" wrapText="1"/>
    </xf>
    <xf numFmtId="0" fontId="15" fillId="0" borderId="5" xfId="0" applyFont="1" applyBorder="1" applyAlignment="1" applyProtection="1">
      <alignment horizontal="left" vertical="center"/>
    </xf>
    <xf numFmtId="0" fontId="15" fillId="0" borderId="122" xfId="0" applyFont="1" applyBorder="1" applyAlignment="1" applyProtection="1">
      <alignment horizontal="left" vertical="center"/>
    </xf>
    <xf numFmtId="0" fontId="15" fillId="0" borderId="34" xfId="0" applyFont="1" applyFill="1" applyBorder="1" applyAlignment="1" applyProtection="1">
      <alignment horizontal="left" vertical="center" wrapText="1"/>
    </xf>
    <xf numFmtId="0" fontId="15" fillId="0" borderId="28" xfId="0" applyFont="1" applyBorder="1" applyAlignment="1" applyProtection="1">
      <alignment horizontal="left" vertical="center"/>
    </xf>
    <xf numFmtId="0" fontId="15" fillId="0" borderId="51" xfId="0" applyFont="1" applyBorder="1" applyAlignment="1" applyProtection="1">
      <alignment horizontal="left" vertical="center"/>
    </xf>
    <xf numFmtId="0" fontId="15" fillId="0" borderId="2"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0" fontId="15" fillId="0" borderId="24" xfId="0" applyFont="1" applyBorder="1" applyAlignment="1" applyProtection="1">
      <alignment horizontal="left" vertical="center" wrapText="1"/>
    </xf>
    <xf numFmtId="0" fontId="15" fillId="0" borderId="28" xfId="0" applyFont="1" applyBorder="1" applyAlignment="1" applyProtection="1">
      <alignment horizontal="left" vertical="center" wrapText="1"/>
    </xf>
    <xf numFmtId="0" fontId="15" fillId="0" borderId="51" xfId="0" applyFont="1" applyBorder="1" applyAlignment="1" applyProtection="1">
      <alignment horizontal="left" vertical="center" wrapText="1"/>
    </xf>
    <xf numFmtId="0" fontId="17" fillId="4" borderId="25" xfId="0" applyFont="1" applyFill="1" applyBorder="1" applyAlignment="1" applyProtection="1">
      <alignment vertical="center"/>
      <protection locked="0"/>
    </xf>
    <xf numFmtId="0" fontId="51" fillId="6" borderId="74" xfId="0" applyFont="1" applyFill="1" applyBorder="1" applyAlignment="1" applyProtection="1">
      <alignment horizontal="center" vertical="center" wrapText="1"/>
    </xf>
    <xf numFmtId="0" fontId="51" fillId="6" borderId="75" xfId="0" applyFont="1" applyFill="1" applyBorder="1" applyAlignment="1" applyProtection="1">
      <alignment horizontal="center" vertical="center" wrapText="1"/>
    </xf>
    <xf numFmtId="0" fontId="51" fillId="6" borderId="123" xfId="0" applyFont="1" applyFill="1" applyBorder="1" applyAlignment="1" applyProtection="1">
      <alignment horizontal="center" vertical="center" wrapText="1"/>
    </xf>
    <xf numFmtId="0" fontId="19" fillId="4" borderId="22" xfId="0" applyFont="1" applyFill="1" applyBorder="1" applyAlignment="1" applyProtection="1">
      <alignment horizontal="left" vertical="center"/>
      <protection locked="0"/>
    </xf>
    <xf numFmtId="0" fontId="18" fillId="4" borderId="28" xfId="0" applyFont="1" applyFill="1" applyBorder="1" applyAlignment="1" applyProtection="1">
      <alignment horizontal="left" vertical="center"/>
      <protection locked="0"/>
    </xf>
    <xf numFmtId="0" fontId="18" fillId="4" borderId="51" xfId="0" applyFont="1" applyFill="1" applyBorder="1" applyAlignment="1" applyProtection="1">
      <alignment horizontal="left" vertical="center"/>
      <protection locked="0"/>
    </xf>
    <xf numFmtId="0" fontId="50" fillId="3" borderId="0" xfId="0" applyFont="1" applyFill="1" applyBorder="1" applyAlignment="1" applyProtection="1">
      <alignment horizontal="center" vertical="center"/>
    </xf>
    <xf numFmtId="0" fontId="50" fillId="0" borderId="0" xfId="0" applyFont="1" applyBorder="1" applyAlignment="1" applyProtection="1">
      <alignment horizontal="center" vertical="center"/>
    </xf>
    <xf numFmtId="0" fontId="51" fillId="6" borderId="13" xfId="0" applyFont="1" applyFill="1" applyBorder="1" applyAlignment="1" applyProtection="1">
      <alignment horizontal="left" vertical="center" wrapText="1"/>
    </xf>
    <xf numFmtId="0" fontId="51" fillId="0" borderId="9" xfId="0" applyFont="1" applyBorder="1" applyAlignment="1" applyProtection="1">
      <alignment horizontal="left" vertical="center" wrapText="1"/>
    </xf>
    <xf numFmtId="0" fontId="51" fillId="0" borderId="9" xfId="0" applyFont="1" applyBorder="1" applyAlignment="1">
      <alignment vertical="center" wrapText="1"/>
    </xf>
    <xf numFmtId="0" fontId="51" fillId="0" borderId="89" xfId="0" applyFont="1" applyBorder="1" applyAlignment="1">
      <alignment vertical="center" wrapText="1"/>
    </xf>
    <xf numFmtId="0" fontId="15" fillId="8" borderId="83" xfId="0" applyFont="1" applyFill="1" applyBorder="1" applyAlignment="1" applyProtection="1">
      <alignment horizontal="left" vertical="center" wrapText="1"/>
    </xf>
    <xf numFmtId="0" fontId="15" fillId="8" borderId="76" xfId="0" applyFont="1" applyFill="1" applyBorder="1" applyAlignment="1" applyProtection="1">
      <alignment horizontal="left" vertical="center" wrapText="1"/>
    </xf>
    <xf numFmtId="0" fontId="50" fillId="3" borderId="8" xfId="0" applyFont="1" applyFill="1" applyBorder="1" applyAlignment="1" applyProtection="1">
      <alignment horizontal="center" vertical="center"/>
    </xf>
    <xf numFmtId="0" fontId="50" fillId="0" borderId="8" xfId="0" applyFont="1" applyBorder="1" applyAlignment="1">
      <alignment horizontal="center" vertical="center"/>
    </xf>
    <xf numFmtId="0" fontId="29" fillId="0" borderId="22" xfId="0" applyFont="1" applyFill="1" applyBorder="1" applyAlignment="1" applyProtection="1">
      <alignment horizontal="right" vertical="center"/>
    </xf>
    <xf numFmtId="0" fontId="29" fillId="0" borderId="51" xfId="0" applyFont="1" applyBorder="1" applyAlignment="1" applyProtection="1">
      <alignment horizontal="right" vertical="center"/>
    </xf>
    <xf numFmtId="0" fontId="18" fillId="4" borderId="29" xfId="0" applyFont="1" applyFill="1" applyBorder="1" applyAlignment="1" applyProtection="1">
      <alignment horizontal="left" vertical="center"/>
      <protection locked="0"/>
    </xf>
    <xf numFmtId="0" fontId="19" fillId="4" borderId="43" xfId="0" applyFont="1" applyFill="1" applyBorder="1" applyAlignment="1" applyProtection="1">
      <alignment horizontal="left" vertical="center"/>
      <protection locked="0"/>
    </xf>
    <xf numFmtId="0" fontId="18" fillId="4" borderId="11" xfId="0" applyFont="1" applyFill="1" applyBorder="1" applyAlignment="1" applyProtection="1">
      <alignment horizontal="left" vertical="center"/>
      <protection locked="0"/>
    </xf>
    <xf numFmtId="0" fontId="18" fillId="4" borderId="62" xfId="0" applyFont="1" applyFill="1" applyBorder="1" applyAlignment="1" applyProtection="1">
      <alignment horizontal="left" vertical="center"/>
      <protection locked="0"/>
    </xf>
    <xf numFmtId="0" fontId="17" fillId="10" borderId="118" xfId="0" applyFont="1" applyFill="1" applyBorder="1" applyAlignment="1" applyProtection="1">
      <alignment horizontal="left" vertical="center" wrapText="1"/>
    </xf>
    <xf numFmtId="0" fontId="17" fillId="10" borderId="77" xfId="0" applyFont="1" applyFill="1" applyBorder="1" applyAlignment="1" applyProtection="1">
      <alignment horizontal="left" vertical="center"/>
    </xf>
    <xf numFmtId="0" fontId="17" fillId="10" borderId="120" xfId="0" applyFont="1" applyFill="1" applyBorder="1" applyAlignment="1" applyProtection="1">
      <alignment horizontal="left" vertical="center"/>
    </xf>
    <xf numFmtId="0" fontId="15" fillId="0" borderId="143" xfId="0" applyFont="1" applyBorder="1" applyAlignment="1">
      <alignment horizontal="right" vertical="center"/>
    </xf>
    <xf numFmtId="0" fontId="0" fillId="0" borderId="144" xfId="0" applyBorder="1" applyAlignment="1">
      <alignment horizontal="right" vertical="center"/>
    </xf>
    <xf numFmtId="0" fontId="0" fillId="0" borderId="145" xfId="0" applyBorder="1" applyAlignment="1">
      <alignment horizontal="right" vertical="center"/>
    </xf>
    <xf numFmtId="0" fontId="19" fillId="4" borderId="121"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115" xfId="0" applyFont="1" applyFill="1" applyBorder="1" applyAlignment="1" applyProtection="1">
      <alignment horizontal="left" vertical="center"/>
      <protection locked="0"/>
    </xf>
    <xf numFmtId="0" fontId="15" fillId="4" borderId="21" xfId="0" applyFont="1" applyFill="1" applyBorder="1" applyAlignment="1" applyProtection="1">
      <alignment horizontal="center" vertical="center"/>
      <protection locked="0"/>
    </xf>
    <xf numFmtId="0" fontId="0" fillId="4" borderId="21" xfId="0" applyFill="1" applyBorder="1" applyAlignment="1" applyProtection="1">
      <alignment vertical="center"/>
      <protection locked="0"/>
    </xf>
    <xf numFmtId="0" fontId="10" fillId="0" borderId="22" xfId="0" applyFont="1" applyFill="1" applyBorder="1" applyAlignment="1">
      <alignment vertical="top" wrapText="1"/>
    </xf>
    <xf numFmtId="0" fontId="0" fillId="0" borderId="28" xfId="0" applyBorder="1" applyAlignment="1">
      <alignment vertical="top" wrapText="1"/>
    </xf>
    <xf numFmtId="0" fontId="15" fillId="0" borderId="119" xfId="0" applyFont="1" applyBorder="1" applyAlignment="1" applyProtection="1">
      <alignment horizontal="left" vertical="center" wrapText="1"/>
    </xf>
    <xf numFmtId="0" fontId="15" fillId="0" borderId="95" xfId="0" applyFont="1" applyBorder="1" applyAlignment="1" applyProtection="1">
      <alignment horizontal="left" vertical="center" wrapText="1"/>
    </xf>
    <xf numFmtId="0" fontId="15" fillId="0" borderId="95" xfId="0" applyFont="1" applyBorder="1" applyAlignment="1">
      <alignment horizontal="left" vertical="center" wrapText="1"/>
    </xf>
    <xf numFmtId="0" fontId="17" fillId="10" borderId="83" xfId="0" applyFont="1" applyFill="1" applyBorder="1" applyAlignment="1" applyProtection="1">
      <alignment horizontal="left" vertical="center" wrapText="1"/>
    </xf>
    <xf numFmtId="0" fontId="17" fillId="10" borderId="76" xfId="0" applyFont="1" applyFill="1" applyBorder="1" applyAlignment="1" applyProtection="1">
      <alignment horizontal="left" vertical="center" wrapText="1"/>
    </xf>
    <xf numFmtId="0" fontId="17" fillId="10" borderId="76" xfId="0" applyFont="1" applyFill="1" applyBorder="1" applyAlignment="1">
      <alignment horizontal="left" vertical="center" wrapText="1"/>
    </xf>
    <xf numFmtId="0" fontId="17" fillId="10" borderId="117" xfId="0" applyFont="1" applyFill="1" applyBorder="1" applyAlignment="1">
      <alignment horizontal="left" vertical="center" wrapText="1"/>
    </xf>
    <xf numFmtId="0" fontId="15" fillId="0" borderId="0" xfId="0" applyFont="1" applyBorder="1" applyAlignment="1">
      <alignment horizontal="left" vertical="center" wrapText="1"/>
    </xf>
    <xf numFmtId="0" fontId="15" fillId="0" borderId="24" xfId="0" applyFont="1" applyBorder="1" applyAlignment="1">
      <alignment horizontal="left" vertical="center" wrapText="1"/>
    </xf>
    <xf numFmtId="0" fontId="52" fillId="0" borderId="118" xfId="0" applyFont="1" applyFill="1" applyBorder="1" applyAlignment="1" applyProtection="1">
      <alignment horizontal="left" vertical="center" wrapText="1"/>
    </xf>
    <xf numFmtId="0" fontId="52" fillId="0" borderId="77" xfId="0" applyFont="1" applyBorder="1" applyAlignment="1">
      <alignment horizontal="left" vertical="center"/>
    </xf>
    <xf numFmtId="0" fontId="52" fillId="0" borderId="77" xfId="0" applyFont="1" applyBorder="1" applyAlignment="1">
      <alignment vertical="center"/>
    </xf>
    <xf numFmtId="0" fontId="36" fillId="0" borderId="83" xfId="0" applyFont="1" applyFill="1" applyBorder="1" applyAlignment="1" applyProtection="1">
      <alignment horizontal="center" vertical="center"/>
    </xf>
    <xf numFmtId="0" fontId="59" fillId="0" borderId="76" xfId="0" applyFont="1" applyBorder="1" applyAlignment="1" applyProtection="1">
      <alignment horizontal="center" vertical="center"/>
    </xf>
    <xf numFmtId="0" fontId="60" fillId="0" borderId="117" xfId="0" applyFont="1" applyBorder="1" applyAlignment="1">
      <alignment horizontal="center" vertical="center"/>
    </xf>
    <xf numFmtId="1" fontId="34" fillId="0" borderId="0" xfId="0" applyNumberFormat="1" applyFont="1" applyBorder="1" applyAlignment="1" applyProtection="1">
      <alignment horizontal="left" vertical="center"/>
    </xf>
    <xf numFmtId="0" fontId="34" fillId="0" borderId="0" xfId="0" applyFont="1" applyBorder="1" applyAlignment="1" applyProtection="1">
      <alignment horizontal="left" vertical="center"/>
    </xf>
    <xf numFmtId="49" fontId="34" fillId="0" borderId="0" xfId="0" applyNumberFormat="1" applyFont="1" applyBorder="1" applyAlignment="1" applyProtection="1">
      <alignment horizontal="left" vertical="center"/>
    </xf>
    <xf numFmtId="0" fontId="34" fillId="0" borderId="0" xfId="0" applyFont="1" applyFill="1" applyBorder="1" applyAlignment="1" applyProtection="1">
      <alignment horizontal="left" vertical="center"/>
    </xf>
    <xf numFmtId="0" fontId="34" fillId="0" borderId="0" xfId="0" quotePrefix="1" applyFont="1" applyFill="1" applyBorder="1" applyAlignment="1" applyProtection="1">
      <alignment horizontal="left" vertical="center"/>
    </xf>
    <xf numFmtId="0" fontId="48" fillId="0" borderId="8" xfId="13" applyNumberFormat="1" applyFont="1" applyFill="1" applyBorder="1" applyAlignment="1" applyProtection="1">
      <alignment horizontal="left" vertical="center" wrapText="1"/>
      <protection hidden="1"/>
    </xf>
    <xf numFmtId="0" fontId="15" fillId="0" borderId="8" xfId="0" applyNumberFormat="1" applyFont="1" applyBorder="1" applyAlignment="1">
      <alignment horizontal="left" vertical="center" wrapText="1"/>
    </xf>
    <xf numFmtId="165" fontId="29" fillId="0" borderId="8" xfId="0" applyNumberFormat="1" applyFont="1" applyFill="1" applyBorder="1" applyAlignment="1" applyProtection="1">
      <alignment horizontal="right" vertical="center"/>
    </xf>
    <xf numFmtId="0" fontId="29" fillId="0" borderId="8" xfId="0" applyFont="1" applyBorder="1" applyAlignment="1" applyProtection="1">
      <alignment horizontal="right" vertical="center"/>
    </xf>
    <xf numFmtId="0" fontId="17" fillId="0" borderId="8" xfId="0" applyFont="1" applyBorder="1" applyAlignment="1">
      <alignment vertical="center"/>
    </xf>
    <xf numFmtId="0" fontId="4" fillId="0" borderId="2" xfId="0" applyFont="1" applyFill="1" applyBorder="1" applyAlignment="1" applyProtection="1">
      <alignment horizontal="left" vertical="center" wrapText="1"/>
    </xf>
    <xf numFmtId="0" fontId="4" fillId="0" borderId="0" xfId="0" applyFont="1" applyBorder="1" applyAlignment="1">
      <alignment horizontal="left" vertical="center"/>
    </xf>
    <xf numFmtId="0" fontId="15" fillId="0" borderId="2" xfId="0" applyFont="1" applyBorder="1" applyAlignment="1">
      <alignment horizontal="left" vertical="center"/>
    </xf>
    <xf numFmtId="0" fontId="15" fillId="0" borderId="0" xfId="0" applyFont="1" applyBorder="1" applyAlignment="1">
      <alignment horizontal="left" vertical="center"/>
    </xf>
    <xf numFmtId="9" fontId="4" fillId="0" borderId="2" xfId="0" applyNumberFormat="1" applyFont="1" applyFill="1" applyBorder="1" applyAlignment="1" applyProtection="1">
      <alignment vertical="center" wrapText="1"/>
    </xf>
    <xf numFmtId="0" fontId="15" fillId="0" borderId="0" xfId="0" applyFont="1" applyBorder="1" applyAlignment="1">
      <alignment vertical="center" wrapText="1"/>
    </xf>
    <xf numFmtId="0" fontId="15" fillId="0" borderId="2" xfId="0" applyFont="1" applyBorder="1" applyAlignment="1">
      <alignment vertical="center" wrapText="1"/>
    </xf>
    <xf numFmtId="9" fontId="5" fillId="0" borderId="2" xfId="0" applyNumberFormat="1"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15" fillId="0" borderId="0" xfId="0" applyFont="1" applyBorder="1" applyAlignment="1" applyProtection="1">
      <alignment vertical="center" wrapText="1"/>
    </xf>
    <xf numFmtId="0" fontId="53" fillId="0" borderId="6" xfId="0" applyFont="1" applyBorder="1" applyAlignment="1" applyProtection="1">
      <alignment horizontal="center" vertical="center" wrapText="1"/>
    </xf>
    <xf numFmtId="0" fontId="54" fillId="0" borderId="6" xfId="0" applyFont="1" applyBorder="1" applyAlignment="1" applyProtection="1">
      <alignment horizontal="center" vertical="center" wrapText="1"/>
    </xf>
    <xf numFmtId="0" fontId="54" fillId="0" borderId="6" xfId="0" applyFont="1" applyBorder="1" applyAlignment="1">
      <alignment vertical="center" wrapText="1"/>
    </xf>
    <xf numFmtId="0" fontId="55" fillId="0" borderId="6" xfId="0" applyFont="1" applyBorder="1" applyAlignment="1">
      <alignment vertical="center" wrapText="1"/>
    </xf>
    <xf numFmtId="0" fontId="55" fillId="0" borderId="30" xfId="0" applyFont="1" applyBorder="1" applyAlignment="1">
      <alignment vertical="center" wrapText="1"/>
    </xf>
    <xf numFmtId="0" fontId="53" fillId="0" borderId="0" xfId="0" applyFont="1" applyBorder="1" applyAlignment="1" applyProtection="1">
      <alignment horizontal="center" vertical="center"/>
    </xf>
    <xf numFmtId="0" fontId="56" fillId="0" borderId="0" xfId="0" applyFont="1" applyBorder="1" applyAlignment="1">
      <alignment horizontal="center" vertical="center"/>
    </xf>
    <xf numFmtId="0" fontId="0" fillId="0" borderId="0" xfId="0" applyBorder="1" applyAlignment="1">
      <alignment vertical="center"/>
    </xf>
    <xf numFmtId="0" fontId="0" fillId="0" borderId="4" xfId="0" applyBorder="1" applyAlignment="1">
      <alignment vertical="center"/>
    </xf>
    <xf numFmtId="0" fontId="16" fillId="0" borderId="10" xfId="0" applyFont="1" applyBorder="1" applyAlignment="1">
      <alignment horizontal="left" vertical="distributed"/>
    </xf>
    <xf numFmtId="0" fontId="55" fillId="0" borderId="6" xfId="0" applyFont="1" applyBorder="1" applyAlignment="1">
      <alignment horizontal="left"/>
    </xf>
    <xf numFmtId="0" fontId="55" fillId="0" borderId="2" xfId="0" applyFont="1" applyBorder="1" applyAlignment="1">
      <alignment horizontal="left"/>
    </xf>
    <xf numFmtId="0" fontId="55" fillId="0" borderId="0" xfId="0" applyFont="1" applyAlignment="1">
      <alignment horizontal="left"/>
    </xf>
    <xf numFmtId="0" fontId="71" fillId="0" borderId="6" xfId="0" applyFont="1" applyBorder="1" applyAlignment="1" applyProtection="1">
      <alignment horizontal="center" vertical="center" wrapText="1"/>
      <protection locked="0"/>
    </xf>
    <xf numFmtId="0" fontId="72" fillId="0" borderId="6" xfId="0" applyFont="1" applyBorder="1" applyAlignment="1" applyProtection="1">
      <alignment horizontal="center" vertical="center" wrapText="1"/>
      <protection locked="0"/>
    </xf>
    <xf numFmtId="0" fontId="73" fillId="0" borderId="6" xfId="0" applyFont="1" applyBorder="1" applyAlignment="1" applyProtection="1">
      <alignment wrapText="1"/>
      <protection locked="0"/>
    </xf>
    <xf numFmtId="0" fontId="73" fillId="0" borderId="6" xfId="0" applyFont="1" applyBorder="1" applyAlignment="1">
      <alignment wrapText="1"/>
    </xf>
    <xf numFmtId="0" fontId="73" fillId="0" borderId="0" xfId="0" applyFont="1" applyAlignment="1">
      <alignment wrapText="1"/>
    </xf>
    <xf numFmtId="0" fontId="34" fillId="0" borderId="0" xfId="0" applyNumberFormat="1" applyFont="1" applyBorder="1" applyAlignment="1" applyProtection="1">
      <alignment horizontal="left" vertical="center"/>
    </xf>
    <xf numFmtId="0" fontId="15" fillId="0" borderId="6" xfId="0" applyFont="1" applyBorder="1" applyAlignment="1">
      <alignment horizontal="left" vertical="center"/>
    </xf>
    <xf numFmtId="0" fontId="15" fillId="0" borderId="30" xfId="0" applyFont="1" applyBorder="1" applyAlignment="1">
      <alignment vertical="center"/>
    </xf>
    <xf numFmtId="0" fontId="15" fillId="0" borderId="2" xfId="0" applyFont="1" applyBorder="1" applyAlignment="1">
      <alignment vertical="center"/>
    </xf>
    <xf numFmtId="0" fontId="15" fillId="0" borderId="0" xfId="0" applyFont="1" applyBorder="1" applyAlignment="1">
      <alignment vertical="center"/>
    </xf>
    <xf numFmtId="0" fontId="19" fillId="0" borderId="0" xfId="0" applyFont="1" applyFill="1" applyBorder="1" applyAlignment="1" applyProtection="1">
      <alignment horizontal="left" vertical="center"/>
    </xf>
    <xf numFmtId="0" fontId="4" fillId="0" borderId="0" xfId="0" applyFont="1" applyBorder="1" applyAlignment="1" applyProtection="1">
      <alignment horizontal="left" vertical="center"/>
    </xf>
    <xf numFmtId="0" fontId="30" fillId="0" borderId="8" xfId="0" applyFont="1" applyBorder="1" applyAlignment="1" applyProtection="1">
      <alignment vertical="center"/>
    </xf>
    <xf numFmtId="0" fontId="15" fillId="0" borderId="8" xfId="0" applyFont="1" applyBorder="1" applyAlignment="1">
      <alignment vertical="center"/>
    </xf>
    <xf numFmtId="0" fontId="19" fillId="0" borderId="0" xfId="0" applyFont="1" applyBorder="1" applyAlignment="1" applyProtection="1">
      <alignment horizontal="left" vertical="center"/>
    </xf>
    <xf numFmtId="177" fontId="34" fillId="0" borderId="0" xfId="0" applyNumberFormat="1" applyFont="1" applyBorder="1" applyAlignment="1" applyProtection="1">
      <alignment horizontal="left" vertical="center"/>
    </xf>
    <xf numFmtId="0" fontId="19" fillId="0" borderId="10" xfId="0" applyFont="1" applyBorder="1" applyAlignment="1" applyProtection="1">
      <alignment vertical="center" wrapText="1"/>
    </xf>
    <xf numFmtId="0" fontId="15" fillId="0" borderId="6" xfId="0" applyFont="1" applyBorder="1" applyAlignment="1">
      <alignment vertical="center" wrapText="1"/>
    </xf>
    <xf numFmtId="0" fontId="19" fillId="0" borderId="124" xfId="0" applyFont="1" applyFill="1" applyBorder="1" applyAlignment="1" applyProtection="1">
      <alignment horizontal="right" vertical="center"/>
    </xf>
    <xf numFmtId="0" fontId="15" fillId="0" borderId="6" xfId="0" applyFont="1" applyBorder="1" applyAlignment="1">
      <alignment vertical="center"/>
    </xf>
    <xf numFmtId="0" fontId="15" fillId="0" borderId="14" xfId="0" applyFont="1" applyBorder="1" applyAlignment="1">
      <alignment vertical="center"/>
    </xf>
    <xf numFmtId="172" fontId="35" fillId="0" borderId="0" xfId="0" applyNumberFormat="1" applyFont="1" applyBorder="1" applyAlignment="1" applyProtection="1">
      <alignment horizontal="left" vertical="center"/>
    </xf>
    <xf numFmtId="0" fontId="34" fillId="0" borderId="8" xfId="0" applyNumberFormat="1" applyFont="1" applyBorder="1" applyAlignment="1">
      <alignment horizontal="left" vertical="center"/>
    </xf>
    <xf numFmtId="0" fontId="15" fillId="0" borderId="8" xfId="0" applyFont="1" applyBorder="1" applyAlignment="1">
      <alignment horizontal="left" vertical="center"/>
    </xf>
    <xf numFmtId="0" fontId="19" fillId="0" borderId="10" xfId="0" applyFont="1" applyBorder="1" applyAlignment="1" applyProtection="1">
      <alignment horizontal="left" vertical="center"/>
    </xf>
    <xf numFmtId="0" fontId="17" fillId="0" borderId="6" xfId="0" applyFont="1" applyBorder="1" applyAlignment="1">
      <alignment horizontal="left" vertical="center"/>
    </xf>
    <xf numFmtId="0" fontId="46" fillId="0" borderId="6" xfId="13" applyNumberFormat="1" applyFont="1" applyFill="1" applyBorder="1" applyAlignment="1" applyProtection="1">
      <alignment horizontal="left" vertical="center"/>
      <protection hidden="1"/>
    </xf>
    <xf numFmtId="0" fontId="7" fillId="0" borderId="2" xfId="15" applyFont="1" applyFill="1" applyBorder="1" applyAlignment="1" applyProtection="1">
      <alignment horizontal="left" vertical="center"/>
    </xf>
    <xf numFmtId="0" fontId="17" fillId="0" borderId="0" xfId="0" applyFont="1" applyBorder="1" applyAlignment="1">
      <alignment vertical="center"/>
    </xf>
    <xf numFmtId="0" fontId="34" fillId="0" borderId="0" xfId="0" applyNumberFormat="1" applyFont="1" applyBorder="1" applyAlignment="1">
      <alignment horizontal="left" vertical="center"/>
    </xf>
    <xf numFmtId="9" fontId="5" fillId="0" borderId="6" xfId="0" applyNumberFormat="1" applyFont="1" applyFill="1" applyBorder="1" applyAlignment="1" applyProtection="1">
      <alignment vertical="center"/>
    </xf>
    <xf numFmtId="0" fontId="5" fillId="4" borderId="125" xfId="0" applyFont="1" applyFill="1" applyBorder="1" applyAlignment="1" applyProtection="1">
      <alignment horizontal="center" vertical="center" wrapText="1"/>
      <protection locked="0"/>
    </xf>
    <xf numFmtId="165" fontId="29" fillId="0" borderId="76" xfId="0" applyNumberFormat="1" applyFont="1" applyFill="1" applyBorder="1" applyAlignment="1" applyProtection="1">
      <alignment horizontal="left" vertical="center"/>
    </xf>
    <xf numFmtId="0" fontId="29" fillId="0" borderId="76" xfId="0" applyFont="1" applyBorder="1" applyAlignment="1" applyProtection="1">
      <alignment horizontal="left" vertical="center"/>
    </xf>
    <xf numFmtId="0" fontId="17" fillId="0" borderId="76" xfId="0" applyFont="1" applyBorder="1" applyAlignment="1">
      <alignment horizontal="left" vertical="center"/>
    </xf>
    <xf numFmtId="0" fontId="5" fillId="4" borderId="126" xfId="0" applyFont="1" applyFill="1" applyBorder="1" applyAlignment="1" applyProtection="1">
      <alignment horizontal="center" vertical="center" wrapText="1"/>
      <protection locked="0"/>
    </xf>
    <xf numFmtId="165" fontId="29" fillId="0" borderId="76" xfId="0" applyNumberFormat="1" applyFont="1" applyFill="1" applyBorder="1" applyAlignment="1" applyProtection="1">
      <alignment horizontal="right" vertical="center"/>
    </xf>
    <xf numFmtId="0" fontId="29" fillId="0" borderId="76" xfId="0" applyFont="1" applyBorder="1" applyAlignment="1" applyProtection="1">
      <alignment horizontal="right" vertical="center"/>
    </xf>
    <xf numFmtId="0" fontId="17" fillId="0" borderId="76" xfId="0" applyFont="1" applyBorder="1" applyAlignment="1">
      <alignment vertical="center"/>
    </xf>
    <xf numFmtId="3" fontId="6" fillId="0" borderId="5" xfId="14" applyNumberFormat="1" applyFont="1" applyFill="1" applyBorder="1" applyAlignment="1" applyProtection="1">
      <alignment vertical="center" wrapText="1"/>
      <protection locked="0"/>
    </xf>
    <xf numFmtId="0" fontId="11" fillId="0" borderId="5" xfId="0" applyFont="1" applyFill="1" applyBorder="1" applyAlignment="1">
      <alignment vertical="center" wrapText="1"/>
    </xf>
    <xf numFmtId="0" fontId="43" fillId="0" borderId="2" xfId="0" applyFont="1" applyBorder="1" applyAlignment="1">
      <alignment horizontal="right" vertical="center"/>
    </xf>
    <xf numFmtId="0" fontId="43" fillId="0" borderId="0" xfId="0" applyFont="1" applyBorder="1" applyAlignment="1">
      <alignment horizontal="right" vertical="center"/>
    </xf>
    <xf numFmtId="0" fontId="18" fillId="0" borderId="24" xfId="0" applyFont="1" applyBorder="1" applyAlignment="1">
      <alignment horizontal="right" vertical="center"/>
    </xf>
    <xf numFmtId="0" fontId="15" fillId="0" borderId="7" xfId="0" applyFont="1" applyBorder="1" applyAlignment="1">
      <alignment horizontal="right" vertical="center"/>
    </xf>
    <xf numFmtId="0" fontId="15" fillId="0" borderId="8" xfId="0" applyFont="1" applyBorder="1" applyAlignment="1">
      <alignment horizontal="right" vertical="center"/>
    </xf>
    <xf numFmtId="0" fontId="7" fillId="0" borderId="158" xfId="0" applyFont="1" applyBorder="1" applyAlignment="1">
      <alignment horizontal="center"/>
    </xf>
    <xf numFmtId="0" fontId="7" fillId="0" borderId="51" xfId="0" applyFont="1" applyBorder="1" applyAlignment="1">
      <alignment horizontal="center"/>
    </xf>
    <xf numFmtId="0" fontId="7" fillId="0" borderId="22" xfId="0" applyFont="1" applyBorder="1" applyAlignment="1">
      <alignment horizontal="center"/>
    </xf>
    <xf numFmtId="0" fontId="0" fillId="0" borderId="51" xfId="0" applyBorder="1" applyAlignment="1"/>
    <xf numFmtId="171" fontId="7" fillId="0" borderId="173" xfId="0" applyNumberFormat="1" applyFont="1" applyBorder="1" applyAlignment="1">
      <alignment horizontal="center"/>
    </xf>
    <xf numFmtId="0" fontId="7" fillId="0" borderId="75" xfId="0" applyFont="1" applyBorder="1" applyAlignment="1">
      <alignment horizontal="center"/>
    </xf>
    <xf numFmtId="0" fontId="7" fillId="0" borderId="123" xfId="0" applyFont="1" applyBorder="1" applyAlignment="1">
      <alignment horizontal="center"/>
    </xf>
    <xf numFmtId="0" fontId="1" fillId="0" borderId="75" xfId="0" applyFont="1" applyBorder="1" applyAlignment="1">
      <alignment horizontal="center"/>
    </xf>
    <xf numFmtId="0" fontId="1" fillId="0" borderId="123" xfId="0" applyFont="1" applyBorder="1" applyAlignment="1">
      <alignment horizontal="center"/>
    </xf>
    <xf numFmtId="0" fontId="1" fillId="0" borderId="0" xfId="0" applyFont="1" applyAlignment="1">
      <alignment horizontal="justify" vertical="center" wrapText="1"/>
    </xf>
    <xf numFmtId="0" fontId="11" fillId="0" borderId="0" xfId="0" applyFont="1" applyAlignment="1">
      <alignment wrapText="1"/>
    </xf>
    <xf numFmtId="0" fontId="7" fillId="0" borderId="0" xfId="0" applyFont="1" applyAlignment="1">
      <alignment horizontal="right"/>
    </xf>
    <xf numFmtId="0" fontId="73" fillId="0" borderId="0" xfId="0" applyFont="1" applyAlignment="1">
      <alignment horizontal="right"/>
    </xf>
    <xf numFmtId="181" fontId="1" fillId="0" borderId="0" xfId="0" applyNumberFormat="1" applyFont="1" applyAlignment="1">
      <alignment horizontal="center"/>
    </xf>
    <xf numFmtId="181" fontId="33" fillId="0" borderId="0" xfId="0" applyNumberFormat="1" applyFont="1" applyAlignment="1">
      <alignment horizontal="center"/>
    </xf>
    <xf numFmtId="0" fontId="1" fillId="0" borderId="97" xfId="0" applyFont="1" applyBorder="1" applyAlignment="1">
      <alignment horizontal="center"/>
    </xf>
    <xf numFmtId="0" fontId="1" fillId="0" borderId="98" xfId="0" applyFont="1" applyBorder="1" applyAlignment="1">
      <alignment horizontal="center"/>
    </xf>
    <xf numFmtId="0" fontId="1" fillId="0" borderId="43" xfId="0" applyFont="1" applyBorder="1" applyAlignment="1">
      <alignment horizontal="center"/>
    </xf>
    <xf numFmtId="0" fontId="0" fillId="0" borderId="62" xfId="0" applyBorder="1" applyAlignment="1"/>
    <xf numFmtId="0" fontId="1" fillId="0" borderId="62" xfId="0" applyFont="1" applyBorder="1" applyAlignment="1">
      <alignment horizontal="center"/>
    </xf>
    <xf numFmtId="0" fontId="1" fillId="0" borderId="147" xfId="0" applyFont="1" applyBorder="1" applyAlignment="1">
      <alignment horizontal="center"/>
    </xf>
    <xf numFmtId="0" fontId="1" fillId="0" borderId="106" xfId="0" quotePrefix="1" applyFont="1" applyBorder="1" applyAlignment="1">
      <alignment horizontal="center"/>
    </xf>
    <xf numFmtId="0" fontId="21" fillId="4" borderId="66" xfId="0" applyFont="1" applyFill="1" applyBorder="1" applyAlignment="1" applyProtection="1">
      <alignment vertical="center"/>
      <protection locked="0"/>
    </xf>
    <xf numFmtId="0" fontId="21" fillId="4" borderId="56" xfId="0" applyFont="1" applyFill="1" applyBorder="1" applyAlignment="1" applyProtection="1">
      <alignment vertical="center"/>
      <protection locked="0"/>
    </xf>
    <xf numFmtId="0" fontId="21" fillId="4" borderId="57" xfId="0" applyFont="1" applyFill="1" applyBorder="1" applyAlignment="1" applyProtection="1">
      <alignment vertical="center"/>
      <protection locked="0"/>
    </xf>
    <xf numFmtId="0" fontId="21" fillId="4" borderId="130" xfId="0" applyFont="1" applyFill="1" applyBorder="1" applyAlignment="1" applyProtection="1">
      <alignment vertical="center"/>
      <protection locked="0"/>
    </xf>
    <xf numFmtId="0" fontId="21" fillId="4" borderId="131" xfId="0" applyFont="1" applyFill="1" applyBorder="1" applyAlignment="1" applyProtection="1">
      <alignment vertical="center"/>
      <protection locked="0"/>
    </xf>
    <xf numFmtId="0" fontId="21" fillId="4" borderId="132" xfId="0" applyFont="1" applyFill="1" applyBorder="1" applyAlignment="1" applyProtection="1">
      <alignment vertical="center"/>
      <protection locked="0"/>
    </xf>
    <xf numFmtId="0" fontId="15" fillId="0" borderId="34" xfId="0" applyFont="1" applyBorder="1" applyAlignment="1">
      <alignment vertical="center"/>
    </xf>
    <xf numFmtId="0" fontId="15" fillId="0" borderId="28" xfId="0" applyFont="1" applyBorder="1" applyAlignment="1">
      <alignment vertical="center"/>
    </xf>
    <xf numFmtId="0" fontId="15" fillId="0" borderId="51" xfId="0" applyFont="1" applyBorder="1" applyAlignment="1">
      <alignment vertical="center"/>
    </xf>
    <xf numFmtId="0" fontId="21" fillId="4" borderId="127" xfId="0" applyFont="1" applyFill="1" applyBorder="1" applyAlignment="1" applyProtection="1">
      <alignment vertical="center"/>
      <protection locked="0"/>
    </xf>
    <xf numFmtId="0" fontId="21" fillId="4" borderId="128" xfId="0" applyFont="1" applyFill="1" applyBorder="1" applyAlignment="1" applyProtection="1">
      <alignment vertical="center"/>
      <protection locked="0"/>
    </xf>
    <xf numFmtId="0" fontId="21" fillId="4" borderId="129" xfId="0" applyFont="1" applyFill="1" applyBorder="1" applyAlignment="1" applyProtection="1">
      <alignment vertical="center"/>
      <protection locked="0"/>
    </xf>
    <xf numFmtId="0" fontId="15" fillId="0" borderId="22" xfId="0" applyFont="1" applyBorder="1" applyAlignment="1">
      <alignment vertical="center"/>
    </xf>
    <xf numFmtId="0" fontId="21" fillId="4" borderId="37" xfId="0" applyFont="1" applyFill="1" applyBorder="1" applyAlignment="1" applyProtection="1">
      <alignment vertical="center"/>
      <protection locked="0"/>
    </xf>
    <xf numFmtId="0" fontId="21" fillId="4" borderId="40" xfId="0" applyFont="1" applyFill="1" applyBorder="1" applyAlignment="1" applyProtection="1">
      <alignment vertical="center"/>
      <protection locked="0"/>
    </xf>
    <xf numFmtId="0" fontId="19" fillId="0" borderId="10" xfId="0" applyFont="1" applyBorder="1" applyAlignment="1">
      <alignment horizontal="right" vertical="center"/>
    </xf>
    <xf numFmtId="0" fontId="19" fillId="0" borderId="6" xfId="0" applyFont="1" applyBorder="1" applyAlignment="1">
      <alignment horizontal="right" vertical="center"/>
    </xf>
    <xf numFmtId="0" fontId="19" fillId="0" borderId="14" xfId="0" applyFont="1" applyBorder="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7" fillId="0" borderId="99" xfId="0" applyFont="1" applyBorder="1" applyAlignment="1">
      <alignment horizontal="right" vertical="center"/>
    </xf>
    <xf numFmtId="0" fontId="21" fillId="4" borderId="133" xfId="0" applyFont="1" applyFill="1" applyBorder="1" applyAlignment="1" applyProtection="1">
      <alignment vertical="center"/>
      <protection locked="0"/>
    </xf>
    <xf numFmtId="0" fontId="7" fillId="0" borderId="0" xfId="0" applyFont="1" applyBorder="1" applyAlignment="1">
      <alignment horizontal="right" vertical="center"/>
    </xf>
    <xf numFmtId="14" fontId="18" fillId="4" borderId="22" xfId="0" applyNumberFormat="1" applyFont="1" applyFill="1" applyBorder="1" applyAlignment="1" applyProtection="1">
      <alignment vertical="center"/>
      <protection locked="0"/>
    </xf>
    <xf numFmtId="14" fontId="18" fillId="4" borderId="28" xfId="0" applyNumberFormat="1" applyFont="1" applyFill="1" applyBorder="1" applyAlignment="1" applyProtection="1">
      <alignment vertical="center"/>
      <protection locked="0"/>
    </xf>
    <xf numFmtId="14" fontId="18" fillId="4" borderId="29" xfId="0" applyNumberFormat="1" applyFont="1" applyFill="1" applyBorder="1" applyAlignment="1" applyProtection="1">
      <alignment vertical="center"/>
      <protection locked="0"/>
    </xf>
    <xf numFmtId="0" fontId="17" fillId="0" borderId="7" xfId="0" applyFont="1" applyBorder="1" applyAlignment="1">
      <alignment horizontal="right" vertical="center"/>
    </xf>
    <xf numFmtId="0" fontId="17" fillId="0" borderId="8" xfId="0" applyFont="1" applyBorder="1" applyAlignment="1">
      <alignment horizontal="right" vertical="center"/>
    </xf>
    <xf numFmtId="0" fontId="17" fillId="0" borderId="2" xfId="0" applyFont="1" applyBorder="1" applyAlignment="1">
      <alignment horizontal="right" vertical="center"/>
    </xf>
    <xf numFmtId="0" fontId="17" fillId="0" borderId="0" xfId="0" applyFont="1" applyBorder="1" applyAlignment="1">
      <alignment horizontal="right" vertical="center"/>
    </xf>
    <xf numFmtId="0" fontId="15" fillId="0" borderId="22" xfId="0" applyFont="1" applyBorder="1" applyAlignment="1">
      <alignment vertical="center" wrapText="1"/>
    </xf>
    <xf numFmtId="0" fontId="15" fillId="0" borderId="28" xfId="0" applyFont="1" applyBorder="1" applyAlignment="1">
      <alignment vertical="center" wrapText="1"/>
    </xf>
    <xf numFmtId="0" fontId="15" fillId="0" borderId="51" xfId="0" applyFont="1" applyBorder="1" applyAlignment="1">
      <alignment vertical="center" wrapText="1"/>
    </xf>
    <xf numFmtId="0" fontId="7" fillId="0" borderId="22" xfId="0" applyFont="1" applyBorder="1" applyAlignment="1">
      <alignment horizontal="center" vertical="center"/>
    </xf>
    <xf numFmtId="0" fontId="7" fillId="0" borderId="28" xfId="0" applyFont="1" applyBorder="1" applyAlignment="1">
      <alignment horizontal="center" vertical="center"/>
    </xf>
    <xf numFmtId="0" fontId="7" fillId="0" borderId="51" xfId="0" applyFont="1" applyBorder="1" applyAlignment="1">
      <alignment horizontal="center" vertical="center"/>
    </xf>
    <xf numFmtId="0" fontId="7" fillId="0" borderId="38" xfId="0" applyFont="1" applyBorder="1" applyAlignment="1">
      <alignment horizontal="center" vertical="center" wrapText="1"/>
    </xf>
    <xf numFmtId="0" fontId="7" fillId="0" borderId="25" xfId="0" applyFont="1" applyBorder="1" applyAlignment="1">
      <alignment horizontal="center" vertical="center" wrapText="1"/>
    </xf>
    <xf numFmtId="0" fontId="1" fillId="0" borderId="0" xfId="0" applyFont="1" applyFill="1" applyBorder="1" applyAlignment="1">
      <alignment horizontal="left"/>
    </xf>
    <xf numFmtId="0" fontId="1" fillId="0" borderId="24" xfId="0" applyFont="1" applyFill="1" applyBorder="1" applyAlignment="1">
      <alignment horizontal="left"/>
    </xf>
    <xf numFmtId="0" fontId="7" fillId="0" borderId="0" xfId="0" applyFont="1" applyBorder="1" applyAlignment="1">
      <alignment horizontal="center"/>
    </xf>
    <xf numFmtId="0" fontId="1" fillId="0" borderId="0" xfId="0" applyFont="1" applyBorder="1" applyAlignment="1"/>
    <xf numFmtId="0" fontId="7" fillId="0" borderId="43" xfId="0" applyFont="1" applyBorder="1" applyAlignment="1"/>
    <xf numFmtId="0" fontId="15" fillId="0" borderId="11" xfId="0" applyFont="1" applyBorder="1" applyAlignment="1"/>
    <xf numFmtId="0" fontId="7" fillId="0" borderId="0" xfId="0" applyFont="1" applyFill="1" applyBorder="1" applyAlignment="1">
      <alignment horizontal="center"/>
    </xf>
    <xf numFmtId="49" fontId="1"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49" fontId="1" fillId="0" borderId="125" xfId="0" applyNumberFormat="1" applyFont="1" applyBorder="1" applyAlignment="1"/>
    <xf numFmtId="0" fontId="0" fillId="0" borderId="125" xfId="0" applyBorder="1" applyAlignment="1"/>
    <xf numFmtId="0" fontId="0" fillId="0" borderId="178" xfId="0" applyBorder="1" applyAlignment="1"/>
    <xf numFmtId="49" fontId="1" fillId="0" borderId="0" xfId="0" applyNumberFormat="1" applyFont="1" applyAlignment="1"/>
    <xf numFmtId="0" fontId="0" fillId="0" borderId="0" xfId="0" applyAlignment="1"/>
    <xf numFmtId="0" fontId="7" fillId="0" borderId="2" xfId="0" applyFont="1" applyBorder="1" applyAlignment="1">
      <alignment horizontal="center" textRotation="180"/>
    </xf>
    <xf numFmtId="0" fontId="88" fillId="0" borderId="2" xfId="0" applyFont="1" applyBorder="1" applyAlignment="1">
      <alignment horizontal="center" textRotation="180"/>
    </xf>
    <xf numFmtId="0" fontId="88" fillId="0" borderId="45" xfId="0" applyFont="1" applyBorder="1" applyAlignment="1">
      <alignment horizontal="center" textRotation="180"/>
    </xf>
    <xf numFmtId="44" fontId="4" fillId="0" borderId="46" xfId="1" applyFont="1" applyBorder="1" applyAlignment="1">
      <alignment vertical="center"/>
    </xf>
    <xf numFmtId="44" fontId="21" fillId="4" borderId="41" xfId="1" applyFont="1" applyFill="1" applyBorder="1" applyAlignment="1" applyProtection="1">
      <alignment vertical="center"/>
      <protection locked="0"/>
    </xf>
    <xf numFmtId="44" fontId="4" fillId="0" borderId="47" xfId="1" applyFont="1" applyBorder="1" applyAlignment="1">
      <alignment vertical="center"/>
    </xf>
    <xf numFmtId="44" fontId="21" fillId="4" borderId="25" xfId="1" applyFont="1" applyFill="1" applyBorder="1" applyAlignment="1" applyProtection="1">
      <alignment vertical="center"/>
      <protection locked="0"/>
    </xf>
    <xf numFmtId="44" fontId="4" fillId="0" borderId="48" xfId="1" applyFont="1" applyBorder="1" applyAlignment="1">
      <alignment vertical="center"/>
    </xf>
    <xf numFmtId="44" fontId="7" fillId="0" borderId="100" xfId="1" applyFont="1" applyBorder="1" applyAlignment="1">
      <alignment horizontal="right" vertical="center"/>
    </xf>
    <xf numFmtId="44" fontId="7" fillId="0" borderId="67" xfId="1" applyFont="1" applyBorder="1" applyAlignment="1">
      <alignment vertical="center"/>
    </xf>
    <xf numFmtId="2" fontId="21" fillId="0" borderId="38" xfId="0" applyNumberFormat="1" applyFont="1" applyFill="1" applyBorder="1" applyAlignment="1" applyProtection="1">
      <alignment vertical="center"/>
    </xf>
    <xf numFmtId="44" fontId="4" fillId="0" borderId="60" xfId="1" applyFont="1" applyBorder="1" applyAlignment="1">
      <alignment vertical="center"/>
    </xf>
    <xf numFmtId="44" fontId="7" fillId="0" borderId="23" xfId="1" applyFont="1" applyBorder="1" applyAlignment="1">
      <alignment horizontal="right" vertical="center"/>
    </xf>
    <xf numFmtId="44" fontId="7" fillId="0" borderId="35" xfId="1" applyFont="1" applyBorder="1" applyAlignment="1">
      <alignment vertical="center"/>
    </xf>
    <xf numFmtId="44" fontId="21" fillId="4" borderId="46" xfId="1" applyFont="1" applyFill="1" applyBorder="1" applyAlignment="1" applyProtection="1">
      <alignment vertical="center"/>
      <protection locked="0"/>
    </xf>
    <xf numFmtId="44" fontId="21" fillId="4" borderId="47" xfId="1" applyFont="1" applyFill="1" applyBorder="1" applyAlignment="1" applyProtection="1">
      <alignment vertical="center"/>
      <protection locked="0"/>
    </xf>
    <xf numFmtId="44" fontId="21" fillId="4" borderId="48" xfId="1" applyFont="1" applyFill="1" applyBorder="1" applyAlignment="1" applyProtection="1">
      <alignment vertical="center"/>
      <protection locked="0"/>
    </xf>
    <xf numFmtId="44" fontId="4" fillId="0" borderId="4" xfId="1" applyFont="1" applyBorder="1" applyAlignment="1">
      <alignment vertical="center"/>
    </xf>
    <xf numFmtId="44" fontId="18" fillId="0" borderId="4" xfId="1" applyFont="1" applyBorder="1" applyAlignment="1">
      <alignment vertical="center"/>
    </xf>
    <xf numFmtId="44" fontId="42" fillId="0" borderId="81" xfId="1" applyFont="1" applyBorder="1" applyAlignment="1" applyProtection="1">
      <alignment vertical="center"/>
    </xf>
    <xf numFmtId="179" fontId="1" fillId="0" borderId="97" xfId="0" applyNumberFormat="1" applyFont="1" applyBorder="1" applyAlignment="1">
      <alignment horizontal="left"/>
    </xf>
    <xf numFmtId="44" fontId="7" fillId="0" borderId="44" xfId="1" applyFont="1" applyBorder="1" applyAlignment="1">
      <alignment horizontal="right" vertical="center"/>
    </xf>
    <xf numFmtId="44" fontId="19" fillId="0" borderId="81" xfId="1" applyFont="1" applyBorder="1" applyAlignment="1">
      <alignment vertical="center"/>
    </xf>
    <xf numFmtId="44" fontId="7" fillId="0" borderId="82" xfId="1" applyFont="1" applyBorder="1" applyAlignment="1">
      <alignment vertical="center"/>
    </xf>
    <xf numFmtId="44" fontId="21" fillId="4" borderId="64" xfId="1" applyFont="1" applyFill="1" applyBorder="1" applyAlignment="1" applyProtection="1">
      <alignment vertical="center"/>
      <protection locked="0"/>
    </xf>
    <xf numFmtId="44" fontId="22" fillId="4" borderId="38" xfId="1" applyFont="1" applyFill="1" applyBorder="1" applyAlignment="1" applyProtection="1">
      <alignment vertical="center"/>
      <protection locked="0"/>
    </xf>
    <xf numFmtId="44" fontId="18" fillId="0" borderId="46" xfId="1" applyFont="1" applyBorder="1" applyAlignment="1">
      <alignment vertical="center"/>
    </xf>
    <xf numFmtId="44" fontId="22" fillId="4" borderId="41" xfId="1" applyFont="1" applyFill="1" applyBorder="1" applyAlignment="1" applyProtection="1">
      <alignment vertical="center"/>
      <protection locked="0"/>
    </xf>
    <xf numFmtId="44" fontId="18" fillId="0" borderId="47" xfId="1" applyFont="1" applyBorder="1" applyAlignment="1">
      <alignment vertical="center"/>
    </xf>
    <xf numFmtId="44" fontId="22" fillId="4" borderId="87" xfId="1" applyFont="1" applyFill="1" applyBorder="1" applyAlignment="1" applyProtection="1">
      <alignment vertical="center"/>
      <protection locked="0"/>
    </xf>
    <xf numFmtId="44" fontId="19" fillId="4" borderId="59" xfId="1" applyFont="1" applyFill="1" applyBorder="1" applyAlignment="1" applyProtection="1">
      <alignment horizontal="right" vertical="center"/>
      <protection locked="0"/>
    </xf>
    <xf numFmtId="44" fontId="18" fillId="0" borderId="48" xfId="1" applyFont="1" applyBorder="1" applyAlignment="1">
      <alignment vertical="center"/>
    </xf>
    <xf numFmtId="44" fontId="19" fillId="0" borderId="23" xfId="1" applyFont="1" applyBorder="1" applyAlignment="1">
      <alignment horizontal="right" vertical="center"/>
    </xf>
    <xf numFmtId="44" fontId="19" fillId="0" borderId="35" xfId="1" applyFont="1" applyBorder="1" applyAlignment="1">
      <alignment vertical="center"/>
    </xf>
    <xf numFmtId="44" fontId="22" fillId="4" borderId="25" xfId="1" applyFont="1" applyFill="1" applyBorder="1" applyAlignment="1" applyProtection="1">
      <alignment vertical="center"/>
      <protection locked="0"/>
    </xf>
    <xf numFmtId="44" fontId="19" fillId="0" borderId="26" xfId="1" applyFont="1" applyBorder="1" applyAlignment="1">
      <alignment vertical="center"/>
    </xf>
    <xf numFmtId="4" fontId="22" fillId="4" borderId="38" xfId="0" applyNumberFormat="1" applyFont="1" applyFill="1" applyBorder="1" applyAlignment="1" applyProtection="1">
      <alignment vertical="center"/>
      <protection locked="0"/>
    </xf>
    <xf numFmtId="4" fontId="22" fillId="4" borderId="41" xfId="0" applyNumberFormat="1" applyFont="1" applyFill="1" applyBorder="1" applyAlignment="1" applyProtection="1">
      <alignment vertical="center"/>
      <protection locked="0"/>
    </xf>
    <xf numFmtId="4" fontId="22" fillId="4" borderId="25" xfId="0" applyNumberFormat="1" applyFont="1" applyFill="1" applyBorder="1" applyAlignment="1" applyProtection="1">
      <alignment vertical="center"/>
      <protection locked="0"/>
    </xf>
    <xf numFmtId="9" fontId="21" fillId="4" borderId="38" xfId="16" applyFont="1" applyFill="1" applyBorder="1" applyAlignment="1" applyProtection="1">
      <alignment vertical="center"/>
      <protection locked="0"/>
    </xf>
    <xf numFmtId="9" fontId="21" fillId="4" borderId="41" xfId="16" applyFont="1" applyFill="1" applyBorder="1" applyAlignment="1" applyProtection="1">
      <alignment vertical="center"/>
      <protection locked="0"/>
    </xf>
    <xf numFmtId="9" fontId="21" fillId="4" borderId="25" xfId="16" applyFont="1" applyFill="1" applyBorder="1" applyAlignment="1" applyProtection="1">
      <alignment vertical="center"/>
      <protection locked="0"/>
    </xf>
    <xf numFmtId="2" fontId="21" fillId="4" borderId="38" xfId="0" applyNumberFormat="1" applyFont="1" applyFill="1" applyBorder="1" applyAlignment="1" applyProtection="1">
      <alignment vertical="center"/>
      <protection locked="0"/>
    </xf>
    <xf numFmtId="2" fontId="21" fillId="4" borderId="41" xfId="0" applyNumberFormat="1" applyFont="1" applyFill="1" applyBorder="1" applyAlignment="1" applyProtection="1">
      <alignment vertical="center"/>
      <protection locked="0"/>
    </xf>
    <xf numFmtId="2" fontId="21" fillId="4" borderId="25" xfId="0" applyNumberFormat="1" applyFont="1" applyFill="1" applyBorder="1" applyAlignment="1" applyProtection="1">
      <alignment vertical="center"/>
      <protection locked="0"/>
    </xf>
    <xf numFmtId="44" fontId="5" fillId="0" borderId="65" xfId="1" applyFont="1" applyBorder="1" applyAlignment="1" applyProtection="1">
      <alignment vertical="center"/>
    </xf>
    <xf numFmtId="44" fontId="5" fillId="0" borderId="47" xfId="1" applyFont="1" applyBorder="1" applyAlignment="1" applyProtection="1">
      <alignment vertical="center"/>
    </xf>
    <xf numFmtId="44" fontId="21" fillId="4" borderId="87" xfId="1" applyFont="1" applyFill="1" applyBorder="1" applyAlignment="1" applyProtection="1">
      <alignment vertical="center"/>
      <protection locked="0"/>
    </xf>
    <xf numFmtId="44" fontId="5" fillId="0" borderId="60" xfId="1" applyFont="1" applyBorder="1" applyAlignment="1" applyProtection="1">
      <alignment vertical="center"/>
    </xf>
    <xf numFmtId="44" fontId="7" fillId="0" borderId="35" xfId="1" applyFont="1" applyBorder="1" applyAlignment="1" applyProtection="1">
      <alignment vertical="center"/>
    </xf>
    <xf numFmtId="44" fontId="5" fillId="0" borderId="46" xfId="1" applyFont="1" applyBorder="1" applyAlignment="1" applyProtection="1">
      <alignment vertical="center"/>
    </xf>
    <xf numFmtId="44" fontId="5" fillId="0" borderId="48" xfId="1" applyFont="1" applyBorder="1" applyAlignment="1" applyProtection="1">
      <alignment vertical="center"/>
    </xf>
    <xf numFmtId="44" fontId="42" fillId="0" borderId="78" xfId="1" applyFont="1" applyBorder="1" applyAlignment="1" applyProtection="1">
      <alignment vertical="center"/>
    </xf>
    <xf numFmtId="44" fontId="21" fillId="4" borderId="55" xfId="1" applyFont="1" applyFill="1" applyBorder="1" applyAlignment="1" applyProtection="1">
      <alignment vertical="center"/>
      <protection locked="0"/>
    </xf>
    <xf numFmtId="44" fontId="21" fillId="4" borderId="60" xfId="1" applyFont="1" applyFill="1" applyBorder="1" applyAlignment="1" applyProtection="1">
      <alignment vertical="center"/>
      <protection locked="0"/>
    </xf>
    <xf numFmtId="44" fontId="24" fillId="0" borderId="88" xfId="1" applyFont="1" applyBorder="1" applyAlignment="1">
      <alignment vertical="center"/>
    </xf>
    <xf numFmtId="44" fontId="7" fillId="0" borderId="27" xfId="1" applyFont="1" applyBorder="1" applyAlignment="1">
      <alignment vertical="center"/>
    </xf>
    <xf numFmtId="44" fontId="1" fillId="0" borderId="166" xfId="1" applyFont="1" applyBorder="1"/>
    <xf numFmtId="44" fontId="1" fillId="0" borderId="88" xfId="1" applyFont="1" applyBorder="1"/>
    <xf numFmtId="44" fontId="1" fillId="0" borderId="183" xfId="1" applyFont="1" applyBorder="1"/>
    <xf numFmtId="44" fontId="1" fillId="0" borderId="46" xfId="1" applyFont="1" applyBorder="1"/>
    <xf numFmtId="44" fontId="7" fillId="0" borderId="166" xfId="1" applyFont="1" applyBorder="1"/>
    <xf numFmtId="44" fontId="1" fillId="0" borderId="48" xfId="1" applyFont="1" applyBorder="1"/>
    <xf numFmtId="44" fontId="7" fillId="0" borderId="48" xfId="1" applyFont="1" applyBorder="1"/>
    <xf numFmtId="44" fontId="1" fillId="0" borderId="149" xfId="1" applyFont="1" applyBorder="1"/>
    <xf numFmtId="44" fontId="1" fillId="0" borderId="172" xfId="1" applyFont="1" applyBorder="1"/>
    <xf numFmtId="44" fontId="1" fillId="0" borderId="180" xfId="1" applyFont="1" applyBorder="1"/>
    <xf numFmtId="44" fontId="1" fillId="0" borderId="64" xfId="1" applyFont="1" applyBorder="1"/>
    <xf numFmtId="44" fontId="7" fillId="0" borderId="182" xfId="1" applyFont="1" applyBorder="1"/>
    <xf numFmtId="44" fontId="1" fillId="0" borderId="181" xfId="1" applyFont="1" applyBorder="1"/>
    <xf numFmtId="44" fontId="7" fillId="0" borderId="110" xfId="1" applyFont="1" applyBorder="1"/>
    <xf numFmtId="44" fontId="7" fillId="0" borderId="182" xfId="1" applyFont="1" applyBorder="1" applyAlignment="1">
      <alignment vertical="center"/>
    </xf>
    <xf numFmtId="44" fontId="1" fillId="0" borderId="182" xfId="1" applyFont="1" applyBorder="1"/>
    <xf numFmtId="44" fontId="1" fillId="0" borderId="95" xfId="1" applyFont="1" applyBorder="1" applyAlignment="1"/>
    <xf numFmtId="44" fontId="1" fillId="0" borderId="182" xfId="1" applyFont="1" applyBorder="1" applyAlignment="1"/>
    <xf numFmtId="44" fontId="1" fillId="0" borderId="21" xfId="1" applyFont="1" applyBorder="1"/>
  </cellXfs>
  <cellStyles count="18">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Normal_Main Input" xfId="15"/>
    <cellStyle name="Percent" xfId="16" builtinId="5"/>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0</xdr:rowOff>
    </xdr:from>
    <xdr:to>
      <xdr:col>0</xdr:col>
      <xdr:colOff>0</xdr:colOff>
      <xdr:row>40</xdr:row>
      <xdr:rowOff>0</xdr:rowOff>
    </xdr:to>
    <xdr:sp macro="" textlink="">
      <xdr:nvSpPr>
        <xdr:cNvPr id="3095" name="AutoShape 23"/>
        <xdr:cNvSpPr>
          <a:spLocks/>
        </xdr:cNvSpPr>
      </xdr:nvSpPr>
      <xdr:spPr bwMode="auto">
        <a:xfrm>
          <a:off x="0" y="132016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41</xdr:row>
      <xdr:rowOff>647700</xdr:rowOff>
    </xdr:from>
    <xdr:to>
      <xdr:col>0</xdr:col>
      <xdr:colOff>0</xdr:colOff>
      <xdr:row>44</xdr:row>
      <xdr:rowOff>0</xdr:rowOff>
    </xdr:to>
    <xdr:sp macro="" textlink="">
      <xdr:nvSpPr>
        <xdr:cNvPr id="3099" name="AutoShape 27"/>
        <xdr:cNvSpPr>
          <a:spLocks/>
        </xdr:cNvSpPr>
      </xdr:nvSpPr>
      <xdr:spPr bwMode="auto">
        <a:xfrm>
          <a:off x="0" y="13954125"/>
          <a:ext cx="0" cy="8763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44</xdr:row>
      <xdr:rowOff>647700</xdr:rowOff>
    </xdr:from>
    <xdr:to>
      <xdr:col>0</xdr:col>
      <xdr:colOff>0</xdr:colOff>
      <xdr:row>45</xdr:row>
      <xdr:rowOff>0</xdr:rowOff>
    </xdr:to>
    <xdr:sp macro="" textlink="">
      <xdr:nvSpPr>
        <xdr:cNvPr id="3102" name="AutoShape 30"/>
        <xdr:cNvSpPr>
          <a:spLocks/>
        </xdr:cNvSpPr>
      </xdr:nvSpPr>
      <xdr:spPr bwMode="auto">
        <a:xfrm>
          <a:off x="0" y="15268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28575</xdr:rowOff>
    </xdr:from>
    <xdr:to>
      <xdr:col>0</xdr:col>
      <xdr:colOff>0</xdr:colOff>
      <xdr:row>36</xdr:row>
      <xdr:rowOff>0</xdr:rowOff>
    </xdr:to>
    <xdr:sp macro="" textlink="">
      <xdr:nvSpPr>
        <xdr:cNvPr id="3104" name="AutoShape 32"/>
        <xdr:cNvSpPr>
          <a:spLocks/>
        </xdr:cNvSpPr>
      </xdr:nvSpPr>
      <xdr:spPr bwMode="auto">
        <a:xfrm>
          <a:off x="0" y="8239125"/>
          <a:ext cx="0" cy="34671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40</xdr:row>
      <xdr:rowOff>0</xdr:rowOff>
    </xdr:from>
    <xdr:to>
      <xdr:col>0</xdr:col>
      <xdr:colOff>0</xdr:colOff>
      <xdr:row>40</xdr:row>
      <xdr:rowOff>0</xdr:rowOff>
    </xdr:to>
    <xdr:sp macro="" textlink="">
      <xdr:nvSpPr>
        <xdr:cNvPr id="3105" name="AutoShape 33"/>
        <xdr:cNvSpPr>
          <a:spLocks/>
        </xdr:cNvSpPr>
      </xdr:nvSpPr>
      <xdr:spPr bwMode="auto">
        <a:xfrm>
          <a:off x="0" y="132016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45</xdr:row>
      <xdr:rowOff>0</xdr:rowOff>
    </xdr:from>
    <xdr:to>
      <xdr:col>0</xdr:col>
      <xdr:colOff>0</xdr:colOff>
      <xdr:row>45</xdr:row>
      <xdr:rowOff>0</xdr:rowOff>
    </xdr:to>
    <xdr:sp macro="" textlink="">
      <xdr:nvSpPr>
        <xdr:cNvPr id="3108" name="AutoShape 36"/>
        <xdr:cNvSpPr>
          <a:spLocks/>
        </xdr:cNvSpPr>
      </xdr:nvSpPr>
      <xdr:spPr bwMode="auto">
        <a:xfrm>
          <a:off x="0" y="15268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1019175</xdr:colOff>
      <xdr:row>1</xdr:row>
      <xdr:rowOff>114300</xdr:rowOff>
    </xdr:from>
    <xdr:to>
      <xdr:col>3</xdr:col>
      <xdr:colOff>857250</xdr:colOff>
      <xdr:row>2</xdr:row>
      <xdr:rowOff>361950</xdr:rowOff>
    </xdr:to>
    <xdr:pic>
      <xdr:nvPicPr>
        <xdr:cNvPr id="3160" name="Picture 8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9175" y="619125"/>
          <a:ext cx="28575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31</xdr:row>
      <xdr:rowOff>28575</xdr:rowOff>
    </xdr:from>
    <xdr:to>
      <xdr:col>15</xdr:col>
      <xdr:colOff>190500</xdr:colOff>
      <xdr:row>32</xdr:row>
      <xdr:rowOff>152400</xdr:rowOff>
    </xdr:to>
    <xdr:sp macro="" textlink="">
      <xdr:nvSpPr>
        <xdr:cNvPr id="1030" name="AutoShape 6"/>
        <xdr:cNvSpPr>
          <a:spLocks/>
        </xdr:cNvSpPr>
      </xdr:nvSpPr>
      <xdr:spPr bwMode="auto">
        <a:xfrm>
          <a:off x="9829800" y="6696075"/>
          <a:ext cx="190500" cy="295275"/>
        </a:xfrm>
        <a:prstGeom prst="rightBrace">
          <a:avLst>
            <a:gd name="adj1" fmla="val 129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25</xdr:row>
      <xdr:rowOff>28575</xdr:rowOff>
    </xdr:from>
    <xdr:to>
      <xdr:col>15</xdr:col>
      <xdr:colOff>190500</xdr:colOff>
      <xdr:row>26</xdr:row>
      <xdr:rowOff>152400</xdr:rowOff>
    </xdr:to>
    <xdr:sp macro="" textlink="">
      <xdr:nvSpPr>
        <xdr:cNvPr id="1031" name="AutoShape 7"/>
        <xdr:cNvSpPr>
          <a:spLocks/>
        </xdr:cNvSpPr>
      </xdr:nvSpPr>
      <xdr:spPr bwMode="auto">
        <a:xfrm>
          <a:off x="9829800" y="5610225"/>
          <a:ext cx="190500" cy="361950"/>
        </a:xfrm>
        <a:prstGeom prst="rightBrace">
          <a:avLst>
            <a:gd name="adj1" fmla="val 1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48</xdr:row>
      <xdr:rowOff>28575</xdr:rowOff>
    </xdr:from>
    <xdr:to>
      <xdr:col>15</xdr:col>
      <xdr:colOff>190500</xdr:colOff>
      <xdr:row>49</xdr:row>
      <xdr:rowOff>152400</xdr:rowOff>
    </xdr:to>
    <xdr:sp macro="" textlink="">
      <xdr:nvSpPr>
        <xdr:cNvPr id="1032" name="AutoShape 8"/>
        <xdr:cNvSpPr>
          <a:spLocks/>
        </xdr:cNvSpPr>
      </xdr:nvSpPr>
      <xdr:spPr bwMode="auto">
        <a:xfrm>
          <a:off x="9829800" y="104775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51</xdr:row>
      <xdr:rowOff>28575</xdr:rowOff>
    </xdr:from>
    <xdr:to>
      <xdr:col>15</xdr:col>
      <xdr:colOff>190500</xdr:colOff>
      <xdr:row>52</xdr:row>
      <xdr:rowOff>152400</xdr:rowOff>
    </xdr:to>
    <xdr:sp macro="" textlink="">
      <xdr:nvSpPr>
        <xdr:cNvPr id="1033" name="AutoShape 9"/>
        <xdr:cNvSpPr>
          <a:spLocks/>
        </xdr:cNvSpPr>
      </xdr:nvSpPr>
      <xdr:spPr bwMode="auto">
        <a:xfrm>
          <a:off x="9829800" y="10972800"/>
          <a:ext cx="190500" cy="333375"/>
        </a:xfrm>
        <a:prstGeom prst="rightBrace">
          <a:avLst>
            <a:gd name="adj1" fmla="val 14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40</xdr:row>
      <xdr:rowOff>0</xdr:rowOff>
    </xdr:from>
    <xdr:to>
      <xdr:col>15</xdr:col>
      <xdr:colOff>209550</xdr:colOff>
      <xdr:row>41</xdr:row>
      <xdr:rowOff>238125</xdr:rowOff>
    </xdr:to>
    <xdr:sp macro="" textlink="">
      <xdr:nvSpPr>
        <xdr:cNvPr id="1037" name="AutoShape 13"/>
        <xdr:cNvSpPr>
          <a:spLocks/>
        </xdr:cNvSpPr>
      </xdr:nvSpPr>
      <xdr:spPr bwMode="auto">
        <a:xfrm>
          <a:off x="9858375" y="8524875"/>
          <a:ext cx="180975" cy="495300"/>
        </a:xfrm>
        <a:prstGeom prst="rightBrace">
          <a:avLst>
            <a:gd name="adj1" fmla="val 2280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47</xdr:row>
      <xdr:rowOff>0</xdr:rowOff>
    </xdr:from>
    <xdr:to>
      <xdr:col>15</xdr:col>
      <xdr:colOff>190500</xdr:colOff>
      <xdr:row>47</xdr:row>
      <xdr:rowOff>0</xdr:rowOff>
    </xdr:to>
    <xdr:sp macro="" textlink="">
      <xdr:nvSpPr>
        <xdr:cNvPr id="1038" name="AutoShape 14"/>
        <xdr:cNvSpPr>
          <a:spLocks/>
        </xdr:cNvSpPr>
      </xdr:nvSpPr>
      <xdr:spPr bwMode="auto">
        <a:xfrm>
          <a:off x="9829800" y="1019175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47</xdr:row>
      <xdr:rowOff>0</xdr:rowOff>
    </xdr:from>
    <xdr:to>
      <xdr:col>15</xdr:col>
      <xdr:colOff>190500</xdr:colOff>
      <xdr:row>47</xdr:row>
      <xdr:rowOff>0</xdr:rowOff>
    </xdr:to>
    <xdr:sp macro="" textlink="">
      <xdr:nvSpPr>
        <xdr:cNvPr id="1039" name="AutoShape 15"/>
        <xdr:cNvSpPr>
          <a:spLocks/>
        </xdr:cNvSpPr>
      </xdr:nvSpPr>
      <xdr:spPr bwMode="auto">
        <a:xfrm>
          <a:off x="9829800" y="1019175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47</xdr:row>
      <xdr:rowOff>0</xdr:rowOff>
    </xdr:from>
    <xdr:to>
      <xdr:col>15</xdr:col>
      <xdr:colOff>190500</xdr:colOff>
      <xdr:row>47</xdr:row>
      <xdr:rowOff>0</xdr:rowOff>
    </xdr:to>
    <xdr:sp macro="" textlink="">
      <xdr:nvSpPr>
        <xdr:cNvPr id="1042" name="AutoShape 18"/>
        <xdr:cNvSpPr>
          <a:spLocks/>
        </xdr:cNvSpPr>
      </xdr:nvSpPr>
      <xdr:spPr bwMode="auto">
        <a:xfrm>
          <a:off x="9858375" y="10191750"/>
          <a:ext cx="161925"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47</xdr:row>
      <xdr:rowOff>0</xdr:rowOff>
    </xdr:from>
    <xdr:to>
      <xdr:col>15</xdr:col>
      <xdr:colOff>190500</xdr:colOff>
      <xdr:row>47</xdr:row>
      <xdr:rowOff>0</xdr:rowOff>
    </xdr:to>
    <xdr:sp macro="" textlink="">
      <xdr:nvSpPr>
        <xdr:cNvPr id="1043" name="AutoShape 19"/>
        <xdr:cNvSpPr>
          <a:spLocks/>
        </xdr:cNvSpPr>
      </xdr:nvSpPr>
      <xdr:spPr bwMode="auto">
        <a:xfrm>
          <a:off x="9829800" y="1019175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47625</xdr:colOff>
      <xdr:row>47</xdr:row>
      <xdr:rowOff>0</xdr:rowOff>
    </xdr:from>
    <xdr:to>
      <xdr:col>15</xdr:col>
      <xdr:colOff>238125</xdr:colOff>
      <xdr:row>47</xdr:row>
      <xdr:rowOff>0</xdr:rowOff>
    </xdr:to>
    <xdr:sp macro="" textlink="">
      <xdr:nvSpPr>
        <xdr:cNvPr id="1045" name="AutoShape 21"/>
        <xdr:cNvSpPr>
          <a:spLocks/>
        </xdr:cNvSpPr>
      </xdr:nvSpPr>
      <xdr:spPr bwMode="auto">
        <a:xfrm>
          <a:off x="9877425" y="1019175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22</xdr:row>
      <xdr:rowOff>28575</xdr:rowOff>
    </xdr:from>
    <xdr:to>
      <xdr:col>16</xdr:col>
      <xdr:colOff>0</xdr:colOff>
      <xdr:row>23</xdr:row>
      <xdr:rowOff>152400</xdr:rowOff>
    </xdr:to>
    <xdr:sp macro="" textlink="">
      <xdr:nvSpPr>
        <xdr:cNvPr id="1072" name="AutoShape 48"/>
        <xdr:cNvSpPr>
          <a:spLocks/>
        </xdr:cNvSpPr>
      </xdr:nvSpPr>
      <xdr:spPr bwMode="auto">
        <a:xfrm>
          <a:off x="9858375" y="5124450"/>
          <a:ext cx="352425" cy="314325"/>
        </a:xfrm>
        <a:prstGeom prst="rightBrace">
          <a:avLst>
            <a:gd name="adj1" fmla="val 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28</xdr:row>
      <xdr:rowOff>28575</xdr:rowOff>
    </xdr:from>
    <xdr:to>
      <xdr:col>15</xdr:col>
      <xdr:colOff>190500</xdr:colOff>
      <xdr:row>29</xdr:row>
      <xdr:rowOff>180975</xdr:rowOff>
    </xdr:to>
    <xdr:sp macro="" textlink="">
      <xdr:nvSpPr>
        <xdr:cNvPr id="1085" name="AutoShape 61"/>
        <xdr:cNvSpPr>
          <a:spLocks/>
        </xdr:cNvSpPr>
      </xdr:nvSpPr>
      <xdr:spPr bwMode="auto">
        <a:xfrm>
          <a:off x="9829800" y="6143625"/>
          <a:ext cx="190500" cy="361950"/>
        </a:xfrm>
        <a:prstGeom prst="rightBrace">
          <a:avLst>
            <a:gd name="adj1" fmla="val 1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37</xdr:row>
      <xdr:rowOff>28575</xdr:rowOff>
    </xdr:from>
    <xdr:to>
      <xdr:col>15</xdr:col>
      <xdr:colOff>190500</xdr:colOff>
      <xdr:row>39</xdr:row>
      <xdr:rowOff>0</xdr:rowOff>
    </xdr:to>
    <xdr:sp macro="" textlink="">
      <xdr:nvSpPr>
        <xdr:cNvPr id="1086" name="AutoShape 62"/>
        <xdr:cNvSpPr>
          <a:spLocks/>
        </xdr:cNvSpPr>
      </xdr:nvSpPr>
      <xdr:spPr bwMode="auto">
        <a:xfrm>
          <a:off x="9829800" y="7877175"/>
          <a:ext cx="190500" cy="476250"/>
        </a:xfrm>
        <a:prstGeom prst="rightBrace">
          <a:avLst>
            <a:gd name="adj1" fmla="val 20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34</xdr:row>
      <xdr:rowOff>28575</xdr:rowOff>
    </xdr:from>
    <xdr:to>
      <xdr:col>15</xdr:col>
      <xdr:colOff>190500</xdr:colOff>
      <xdr:row>36</xdr:row>
      <xdr:rowOff>47625</xdr:rowOff>
    </xdr:to>
    <xdr:sp macro="" textlink="">
      <xdr:nvSpPr>
        <xdr:cNvPr id="1087" name="AutoShape 63"/>
        <xdr:cNvSpPr>
          <a:spLocks/>
        </xdr:cNvSpPr>
      </xdr:nvSpPr>
      <xdr:spPr bwMode="auto">
        <a:xfrm>
          <a:off x="9829800" y="7277100"/>
          <a:ext cx="190500" cy="495300"/>
        </a:xfrm>
        <a:prstGeom prst="rightBrace">
          <a:avLst>
            <a:gd name="adj1" fmla="val 21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43</xdr:row>
      <xdr:rowOff>28575</xdr:rowOff>
    </xdr:from>
    <xdr:to>
      <xdr:col>15</xdr:col>
      <xdr:colOff>190500</xdr:colOff>
      <xdr:row>44</xdr:row>
      <xdr:rowOff>219075</xdr:rowOff>
    </xdr:to>
    <xdr:sp macro="" textlink="">
      <xdr:nvSpPr>
        <xdr:cNvPr id="1088" name="AutoShape 64"/>
        <xdr:cNvSpPr>
          <a:spLocks/>
        </xdr:cNvSpPr>
      </xdr:nvSpPr>
      <xdr:spPr bwMode="auto">
        <a:xfrm>
          <a:off x="9829800" y="9296400"/>
          <a:ext cx="190500" cy="466725"/>
        </a:xfrm>
        <a:prstGeom prst="rightBrace">
          <a:avLst>
            <a:gd name="adj1" fmla="val 204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733425</xdr:colOff>
      <xdr:row>0</xdr:row>
      <xdr:rowOff>76200</xdr:rowOff>
    </xdr:from>
    <xdr:to>
      <xdr:col>3</xdr:col>
      <xdr:colOff>28575</xdr:colOff>
      <xdr:row>2</xdr:row>
      <xdr:rowOff>0</xdr:rowOff>
    </xdr:to>
    <xdr:pic>
      <xdr:nvPicPr>
        <xdr:cNvPr id="1090" name="Picture 6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76200"/>
          <a:ext cx="2590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8</xdr:col>
      <xdr:colOff>19050</xdr:colOff>
      <xdr:row>4</xdr:row>
      <xdr:rowOff>9525</xdr:rowOff>
    </xdr:from>
    <xdr:to>
      <xdr:col>9</xdr:col>
      <xdr:colOff>9525</xdr:colOff>
      <xdr:row>4</xdr:row>
      <xdr:rowOff>323850</xdr:rowOff>
    </xdr:to>
    <xdr:sp macro="" textlink="">
      <xdr:nvSpPr>
        <xdr:cNvPr id="5123" name="Line 3"/>
        <xdr:cNvSpPr>
          <a:spLocks noChangeShapeType="1"/>
        </xdr:cNvSpPr>
      </xdr:nvSpPr>
      <xdr:spPr bwMode="auto">
        <a:xfrm flipH="1">
          <a:off x="6381750" y="1400175"/>
          <a:ext cx="80010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xdr:row>
      <xdr:rowOff>9525</xdr:rowOff>
    </xdr:from>
    <xdr:to>
      <xdr:col>8</xdr:col>
      <xdr:colOff>800100</xdr:colOff>
      <xdr:row>4</xdr:row>
      <xdr:rowOff>314325</xdr:rowOff>
    </xdr:to>
    <xdr:sp macro="" textlink="">
      <xdr:nvSpPr>
        <xdr:cNvPr id="5124" name="Line 4"/>
        <xdr:cNvSpPr>
          <a:spLocks noChangeShapeType="1"/>
        </xdr:cNvSpPr>
      </xdr:nvSpPr>
      <xdr:spPr bwMode="auto">
        <a:xfrm>
          <a:off x="6362700" y="1400175"/>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87"/>
  <sheetViews>
    <sheetView topLeftCell="A70" workbookViewId="0">
      <selection activeCell="B85" sqref="B85"/>
    </sheetView>
  </sheetViews>
  <sheetFormatPr defaultRowHeight="15" x14ac:dyDescent="0.2"/>
  <cols>
    <col min="2" max="2" width="77.44140625" customWidth="1"/>
  </cols>
  <sheetData>
    <row r="1" spans="1:2" ht="47.25" x14ac:dyDescent="0.2">
      <c r="B1" s="110" t="s">
        <v>150</v>
      </c>
    </row>
    <row r="3" spans="1:2" ht="15.75" x14ac:dyDescent="0.2">
      <c r="A3" s="111"/>
      <c r="B3" s="110" t="s">
        <v>151</v>
      </c>
    </row>
    <row r="4" spans="1:2" x14ac:dyDescent="0.2">
      <c r="A4" s="111"/>
      <c r="B4" s="111"/>
    </row>
    <row r="5" spans="1:2" ht="15.75" x14ac:dyDescent="0.2">
      <c r="A5" s="641" t="s">
        <v>39</v>
      </c>
      <c r="B5" s="635" t="s">
        <v>152</v>
      </c>
    </row>
    <row r="6" spans="1:2" x14ac:dyDescent="0.2">
      <c r="A6" s="111"/>
      <c r="B6" s="112"/>
    </row>
    <row r="7" spans="1:2" ht="38.25" x14ac:dyDescent="0.2">
      <c r="A7" s="113">
        <v>1</v>
      </c>
      <c r="B7" s="114" t="s">
        <v>153</v>
      </c>
    </row>
    <row r="8" spans="1:2" x14ac:dyDescent="0.2">
      <c r="A8" s="113"/>
    </row>
    <row r="9" spans="1:2" ht="51" x14ac:dyDescent="0.2">
      <c r="A9" s="113">
        <f>A7+1</f>
        <v>2</v>
      </c>
      <c r="B9" s="115" t="s">
        <v>205</v>
      </c>
    </row>
    <row r="10" spans="1:2" x14ac:dyDescent="0.2">
      <c r="A10" s="113"/>
      <c r="B10" s="115"/>
    </row>
    <row r="11" spans="1:2" ht="25.5" x14ac:dyDescent="0.2">
      <c r="A11" s="113">
        <f>A9+1</f>
        <v>3</v>
      </c>
      <c r="B11" s="114" t="s">
        <v>154</v>
      </c>
    </row>
    <row r="12" spans="1:2" x14ac:dyDescent="0.2">
      <c r="A12" s="113"/>
      <c r="B12" s="115"/>
    </row>
    <row r="13" spans="1:2" ht="25.5" x14ac:dyDescent="0.2">
      <c r="A13" s="113">
        <f>A11+1</f>
        <v>4</v>
      </c>
      <c r="B13" s="114" t="s">
        <v>155</v>
      </c>
    </row>
    <row r="14" spans="1:2" x14ac:dyDescent="0.2">
      <c r="A14" s="113"/>
      <c r="B14" s="114"/>
    </row>
    <row r="15" spans="1:2" ht="25.5" x14ac:dyDescent="0.2">
      <c r="A15" s="113">
        <f>A13+1</f>
        <v>5</v>
      </c>
      <c r="B15" s="114" t="s">
        <v>156</v>
      </c>
    </row>
    <row r="16" spans="1:2" x14ac:dyDescent="0.2">
      <c r="A16" s="113"/>
      <c r="B16" s="114"/>
    </row>
    <row r="17" spans="1:2" ht="25.5" x14ac:dyDescent="0.2">
      <c r="A17" s="113">
        <f>A15+1</f>
        <v>6</v>
      </c>
      <c r="B17" s="115" t="s">
        <v>157</v>
      </c>
    </row>
    <row r="18" spans="1:2" x14ac:dyDescent="0.2">
      <c r="A18" s="113"/>
      <c r="B18" s="115"/>
    </row>
    <row r="19" spans="1:2" ht="25.5" x14ac:dyDescent="0.2">
      <c r="A19" s="113">
        <f>A17+1</f>
        <v>7</v>
      </c>
      <c r="B19" s="114" t="s">
        <v>158</v>
      </c>
    </row>
    <row r="20" spans="1:2" x14ac:dyDescent="0.2">
      <c r="A20" s="113"/>
      <c r="B20" s="111"/>
    </row>
    <row r="21" spans="1:2" ht="51" x14ac:dyDescent="0.2">
      <c r="A21" s="113">
        <f>A19+1</f>
        <v>8</v>
      </c>
      <c r="B21" s="114" t="s">
        <v>159</v>
      </c>
    </row>
    <row r="22" spans="1:2" x14ac:dyDescent="0.2">
      <c r="A22" s="113"/>
      <c r="B22" s="114"/>
    </row>
    <row r="23" spans="1:2" ht="38.25" x14ac:dyDescent="0.2">
      <c r="A23" s="113">
        <f>A21+1</f>
        <v>9</v>
      </c>
      <c r="B23" s="114" t="s">
        <v>160</v>
      </c>
    </row>
    <row r="24" spans="1:2" x14ac:dyDescent="0.2">
      <c r="A24" s="113"/>
      <c r="B24" s="114"/>
    </row>
    <row r="25" spans="1:2" ht="25.5" x14ac:dyDescent="0.2">
      <c r="A25" s="113">
        <f>A23+1</f>
        <v>10</v>
      </c>
      <c r="B25" s="116" t="s">
        <v>161</v>
      </c>
    </row>
    <row r="26" spans="1:2" x14ac:dyDescent="0.2">
      <c r="A26" s="113"/>
      <c r="B26" s="116"/>
    </row>
    <row r="27" spans="1:2" ht="38.25" x14ac:dyDescent="0.2">
      <c r="A27" s="113">
        <f>A25+1</f>
        <v>11</v>
      </c>
      <c r="B27" s="116" t="s">
        <v>162</v>
      </c>
    </row>
    <row r="28" spans="1:2" x14ac:dyDescent="0.2">
      <c r="A28" s="113"/>
      <c r="B28" s="116"/>
    </row>
    <row r="29" spans="1:2" ht="25.5" x14ac:dyDescent="0.2">
      <c r="A29" s="113">
        <f>A27+1</f>
        <v>12</v>
      </c>
      <c r="B29" s="114" t="s">
        <v>163</v>
      </c>
    </row>
    <row r="30" spans="1:2" x14ac:dyDescent="0.2">
      <c r="A30" s="113"/>
      <c r="B30" s="114"/>
    </row>
    <row r="31" spans="1:2" ht="25.5" x14ac:dyDescent="0.2">
      <c r="A31" s="113">
        <f>A29+1</f>
        <v>13</v>
      </c>
      <c r="B31" s="117" t="s">
        <v>164</v>
      </c>
    </row>
    <row r="32" spans="1:2" x14ac:dyDescent="0.2">
      <c r="A32" s="113"/>
      <c r="B32" s="117"/>
    </row>
    <row r="33" spans="1:2" ht="25.5" x14ac:dyDescent="0.2">
      <c r="A33" s="113">
        <f>A31+1</f>
        <v>14</v>
      </c>
      <c r="B33" s="117" t="s">
        <v>165</v>
      </c>
    </row>
    <row r="34" spans="1:2" x14ac:dyDescent="0.2">
      <c r="A34" s="113"/>
      <c r="B34" s="111"/>
    </row>
    <row r="35" spans="1:2" ht="25.5" x14ac:dyDescent="0.2">
      <c r="A35" s="113">
        <f>A33+1</f>
        <v>15</v>
      </c>
      <c r="B35" s="116" t="s">
        <v>244</v>
      </c>
    </row>
    <row r="36" spans="1:2" x14ac:dyDescent="0.2">
      <c r="A36" s="113"/>
      <c r="B36" s="111"/>
    </row>
    <row r="37" spans="1:2" x14ac:dyDescent="0.2">
      <c r="A37" s="113">
        <f>A35+1</f>
        <v>16</v>
      </c>
      <c r="B37" s="114" t="s">
        <v>208</v>
      </c>
    </row>
    <row r="38" spans="1:2" x14ac:dyDescent="0.2">
      <c r="A38" s="113"/>
    </row>
    <row r="39" spans="1:2" x14ac:dyDescent="0.2">
      <c r="A39" s="113">
        <v>17</v>
      </c>
      <c r="B39" s="119" t="s">
        <v>180</v>
      </c>
    </row>
    <row r="40" spans="1:2" x14ac:dyDescent="0.2">
      <c r="A40" s="113"/>
      <c r="B40" s="119"/>
    </row>
    <row r="41" spans="1:2" ht="15.75" x14ac:dyDescent="0.2">
      <c r="A41" s="634" t="s">
        <v>41</v>
      </c>
      <c r="B41" s="635" t="s">
        <v>166</v>
      </c>
    </row>
    <row r="42" spans="1:2" x14ac:dyDescent="0.2">
      <c r="A42" s="113"/>
      <c r="B42" s="111"/>
    </row>
    <row r="43" spans="1:2" x14ac:dyDescent="0.2">
      <c r="A43" s="113">
        <v>1</v>
      </c>
      <c r="B43" s="111" t="s">
        <v>167</v>
      </c>
    </row>
    <row r="44" spans="1:2" x14ac:dyDescent="0.2">
      <c r="A44" s="113"/>
      <c r="B44" s="111"/>
    </row>
    <row r="45" spans="1:2" ht="25.5" x14ac:dyDescent="0.2">
      <c r="A45" s="113">
        <f>A43+1</f>
        <v>2</v>
      </c>
      <c r="B45" s="115" t="s">
        <v>168</v>
      </c>
    </row>
    <row r="46" spans="1:2" x14ac:dyDescent="0.2">
      <c r="A46" s="113"/>
    </row>
    <row r="47" spans="1:2" x14ac:dyDescent="0.2">
      <c r="A47" s="113">
        <f>A45+1</f>
        <v>3</v>
      </c>
      <c r="B47" s="111" t="s">
        <v>169</v>
      </c>
    </row>
    <row r="48" spans="1:2" x14ac:dyDescent="0.2">
      <c r="A48" s="113"/>
    </row>
    <row r="49" spans="1:2" ht="25.5" x14ac:dyDescent="0.2">
      <c r="A49" s="113">
        <f>A47+1</f>
        <v>4</v>
      </c>
      <c r="B49" s="111" t="s">
        <v>170</v>
      </c>
    </row>
    <row r="50" spans="1:2" x14ac:dyDescent="0.2">
      <c r="A50" s="113"/>
    </row>
    <row r="51" spans="1:2" ht="25.5" x14ac:dyDescent="0.2">
      <c r="A51" s="113">
        <f>A49+1</f>
        <v>5</v>
      </c>
      <c r="B51" s="111" t="s">
        <v>171</v>
      </c>
    </row>
    <row r="52" spans="1:2" x14ac:dyDescent="0.2">
      <c r="A52" s="113"/>
      <c r="B52" s="111"/>
    </row>
    <row r="53" spans="1:2" ht="51" x14ac:dyDescent="0.2">
      <c r="A53" s="113">
        <f>A51+1</f>
        <v>6</v>
      </c>
      <c r="B53" s="117" t="s">
        <v>172</v>
      </c>
    </row>
    <row r="54" spans="1:2" x14ac:dyDescent="0.2">
      <c r="A54" s="113"/>
      <c r="B54" s="111"/>
    </row>
    <row r="55" spans="1:2" x14ac:dyDescent="0.2">
      <c r="A55" s="113">
        <f>A53+1</f>
        <v>7</v>
      </c>
      <c r="B55" s="111" t="s">
        <v>173</v>
      </c>
    </row>
    <row r="56" spans="1:2" x14ac:dyDescent="0.2">
      <c r="A56" s="113"/>
    </row>
    <row r="57" spans="1:2" ht="51" x14ac:dyDescent="0.2">
      <c r="A57" s="113">
        <f>A55+1</f>
        <v>8</v>
      </c>
      <c r="B57" s="117" t="s">
        <v>174</v>
      </c>
    </row>
    <row r="58" spans="1:2" x14ac:dyDescent="0.2">
      <c r="A58" s="113"/>
      <c r="B58" s="117"/>
    </row>
    <row r="59" spans="1:2" ht="38.25" x14ac:dyDescent="0.2">
      <c r="A59" s="113">
        <f>A57+1</f>
        <v>9</v>
      </c>
      <c r="B59" s="117" t="s">
        <v>175</v>
      </c>
    </row>
    <row r="60" spans="1:2" x14ac:dyDescent="0.2">
      <c r="A60" s="113"/>
      <c r="B60" s="117"/>
    </row>
    <row r="61" spans="1:2" ht="25.5" x14ac:dyDescent="0.2">
      <c r="A61" s="113">
        <f>A59+1</f>
        <v>10</v>
      </c>
      <c r="B61" s="111" t="s">
        <v>176</v>
      </c>
    </row>
    <row r="62" spans="1:2" x14ac:dyDescent="0.2">
      <c r="A62" s="118"/>
    </row>
    <row r="63" spans="1:2" ht="25.5" x14ac:dyDescent="0.2">
      <c r="A63" s="113">
        <f>A61+1</f>
        <v>11</v>
      </c>
      <c r="B63" s="114" t="s">
        <v>177</v>
      </c>
    </row>
    <row r="64" spans="1:2" x14ac:dyDescent="0.2">
      <c r="A64" s="118"/>
      <c r="B64" s="114"/>
    </row>
    <row r="65" spans="1:2" ht="38.25" x14ac:dyDescent="0.2">
      <c r="A65" s="113">
        <f>A63+1</f>
        <v>12</v>
      </c>
      <c r="B65" s="115" t="s">
        <v>178</v>
      </c>
    </row>
    <row r="67" spans="1:2" ht="15.75" x14ac:dyDescent="0.2">
      <c r="A67" s="634" t="s">
        <v>43</v>
      </c>
      <c r="B67" s="635" t="s">
        <v>304</v>
      </c>
    </row>
    <row r="68" spans="1:2" x14ac:dyDescent="0.2">
      <c r="A68" s="636"/>
      <c r="B68" s="637"/>
    </row>
    <row r="69" spans="1:2" ht="45" x14ac:dyDescent="0.2">
      <c r="A69" s="636"/>
      <c r="B69" s="638" t="s">
        <v>305</v>
      </c>
    </row>
    <row r="70" spans="1:2" x14ac:dyDescent="0.2">
      <c r="A70" s="636"/>
      <c r="B70" s="637"/>
    </row>
    <row r="71" spans="1:2" x14ac:dyDescent="0.2">
      <c r="A71" s="636" t="s">
        <v>306</v>
      </c>
      <c r="B71" s="637" t="s">
        <v>307</v>
      </c>
    </row>
    <row r="72" spans="1:2" x14ac:dyDescent="0.2">
      <c r="A72" s="636"/>
      <c r="B72" s="637"/>
    </row>
    <row r="73" spans="1:2" x14ac:dyDescent="0.2">
      <c r="A73" s="636" t="s">
        <v>308</v>
      </c>
      <c r="B73" s="637" t="s">
        <v>309</v>
      </c>
    </row>
    <row r="74" spans="1:2" x14ac:dyDescent="0.2">
      <c r="A74" s="636"/>
      <c r="B74" s="637"/>
    </row>
    <row r="75" spans="1:2" ht="30" x14ac:dyDescent="0.2">
      <c r="A75" s="636" t="s">
        <v>310</v>
      </c>
      <c r="B75" s="637" t="s">
        <v>311</v>
      </c>
    </row>
    <row r="76" spans="1:2" x14ac:dyDescent="0.2">
      <c r="A76" s="636"/>
      <c r="B76" s="637"/>
    </row>
    <row r="77" spans="1:2" x14ac:dyDescent="0.2">
      <c r="A77" s="636" t="s">
        <v>312</v>
      </c>
      <c r="B77" s="639" t="s">
        <v>313</v>
      </c>
    </row>
    <row r="78" spans="1:2" x14ac:dyDescent="0.2">
      <c r="A78" s="636"/>
      <c r="B78" s="637"/>
    </row>
    <row r="79" spans="1:2" ht="30" x14ac:dyDescent="0.2">
      <c r="A79" s="636" t="s">
        <v>314</v>
      </c>
      <c r="B79" s="637" t="s">
        <v>315</v>
      </c>
    </row>
    <row r="80" spans="1:2" x14ac:dyDescent="0.2">
      <c r="A80" s="636"/>
      <c r="B80" s="637"/>
    </row>
    <row r="81" spans="1:2" ht="30" x14ac:dyDescent="0.2">
      <c r="A81" s="636" t="s">
        <v>316</v>
      </c>
      <c r="B81" s="639" t="s">
        <v>317</v>
      </c>
    </row>
    <row r="82" spans="1:2" x14ac:dyDescent="0.2">
      <c r="A82" s="636"/>
      <c r="B82" s="637"/>
    </row>
    <row r="83" spans="1:2" ht="30" x14ac:dyDescent="0.2">
      <c r="A83" s="636" t="s">
        <v>318</v>
      </c>
      <c r="B83" s="637" t="s">
        <v>319</v>
      </c>
    </row>
    <row r="84" spans="1:2" x14ac:dyDescent="0.2">
      <c r="A84" s="636"/>
      <c r="B84" s="637"/>
    </row>
    <row r="85" spans="1:2" x14ac:dyDescent="0.2">
      <c r="A85" s="636"/>
      <c r="B85" s="637"/>
    </row>
    <row r="86" spans="1:2" x14ac:dyDescent="0.2">
      <c r="A86" s="636">
        <f>A65+1</f>
        <v>13</v>
      </c>
      <c r="B86" s="637" t="s">
        <v>25</v>
      </c>
    </row>
    <row r="87" spans="1:2" ht="25.5" x14ac:dyDescent="0.2">
      <c r="A87" s="636"/>
      <c r="B87" s="640" t="s">
        <v>320</v>
      </c>
    </row>
  </sheetData>
  <phoneticPr fontId="67"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3"/>
    <pageSetUpPr fitToPage="1"/>
  </sheetPr>
  <dimension ref="A1:H60"/>
  <sheetViews>
    <sheetView topLeftCell="B43" zoomScaleNormal="100" zoomScaleSheetLayoutView="90" workbookViewId="0">
      <selection activeCell="H58" sqref="H58:H59"/>
    </sheetView>
  </sheetViews>
  <sheetFormatPr defaultRowHeight="15" x14ac:dyDescent="0.2"/>
  <cols>
    <col min="1" max="1" width="12" customWidth="1"/>
    <col min="2" max="2" width="26.21875" customWidth="1"/>
    <col min="3" max="4" width="10.77734375" customWidth="1"/>
    <col min="5" max="5" width="9.33203125" customWidth="1"/>
    <col min="6" max="6" width="11" customWidth="1"/>
    <col min="8" max="8" width="10.88671875" customWidth="1"/>
  </cols>
  <sheetData>
    <row r="1" spans="1:8" ht="18.75" thickTop="1" x14ac:dyDescent="0.2">
      <c r="A1" s="968" t="s">
        <v>77</v>
      </c>
      <c r="B1" s="234"/>
      <c r="C1" s="234"/>
      <c r="D1" s="234"/>
      <c r="E1" s="234"/>
      <c r="F1" s="234"/>
      <c r="G1" s="234"/>
      <c r="H1" s="235"/>
    </row>
    <row r="2" spans="1:8" ht="15.75" x14ac:dyDescent="0.2">
      <c r="A2" s="236" t="s">
        <v>240</v>
      </c>
      <c r="B2" s="121"/>
      <c r="C2" s="121"/>
      <c r="D2" s="121"/>
      <c r="E2" s="335" t="s">
        <v>259</v>
      </c>
      <c r="F2" s="121"/>
      <c r="G2" s="121"/>
      <c r="H2" s="123"/>
    </row>
    <row r="3" spans="1:8" ht="16.5" thickBot="1" x14ac:dyDescent="0.25">
      <c r="A3" s="1166" t="s">
        <v>35</v>
      </c>
      <c r="B3" s="1167"/>
      <c r="C3" s="972">
        <f>'Input Data'!$D$21</f>
        <v>0</v>
      </c>
      <c r="D3" s="307" t="s">
        <v>197</v>
      </c>
      <c r="E3" s="973">
        <f>'Input Data'!$D$5</f>
        <v>0</v>
      </c>
      <c r="F3" s="135"/>
      <c r="G3" s="135"/>
      <c r="H3" s="230"/>
    </row>
    <row r="4" spans="1:8" ht="15.75" thickTop="1" x14ac:dyDescent="0.2">
      <c r="A4" s="258"/>
      <c r="B4" s="259"/>
      <c r="C4" s="268"/>
      <c r="D4" s="268"/>
      <c r="E4" s="268"/>
      <c r="F4" s="121"/>
      <c r="G4" s="121"/>
      <c r="H4" s="123"/>
    </row>
    <row r="5" spans="1:8" x14ac:dyDescent="0.2">
      <c r="A5" s="269" t="s">
        <v>78</v>
      </c>
      <c r="B5" s="239"/>
      <c r="C5" s="239"/>
      <c r="D5" s="239"/>
      <c r="E5" s="239"/>
      <c r="F5" s="239"/>
      <c r="G5" s="239"/>
      <c r="H5" s="240"/>
    </row>
    <row r="6" spans="1:8" ht="30" x14ac:dyDescent="0.2">
      <c r="A6" s="241" t="s">
        <v>79</v>
      </c>
      <c r="B6" s="245" t="s">
        <v>45</v>
      </c>
      <c r="C6" s="242" t="s">
        <v>28</v>
      </c>
      <c r="D6" s="244"/>
      <c r="E6" s="245" t="s">
        <v>132</v>
      </c>
      <c r="F6" s="245" t="s">
        <v>80</v>
      </c>
      <c r="G6" s="474" t="s">
        <v>5</v>
      </c>
      <c r="H6" s="246" t="s">
        <v>8</v>
      </c>
    </row>
    <row r="7" spans="1:8" x14ac:dyDescent="0.2">
      <c r="A7" s="271"/>
      <c r="B7" s="272"/>
      <c r="C7" s="273"/>
      <c r="D7" s="274"/>
      <c r="E7" s="272"/>
      <c r="F7" s="1237"/>
      <c r="G7" s="284"/>
      <c r="H7" s="1198">
        <f t="shared" ref="H7:H16" si="0">F7*G7</f>
        <v>0</v>
      </c>
    </row>
    <row r="8" spans="1:8" x14ac:dyDescent="0.2">
      <c r="A8" s="249"/>
      <c r="B8" s="253"/>
      <c r="C8" s="250"/>
      <c r="D8" s="252"/>
      <c r="E8" s="253"/>
      <c r="F8" s="1238"/>
      <c r="G8" s="1199"/>
      <c r="H8" s="1200">
        <f t="shared" si="0"/>
        <v>0</v>
      </c>
    </row>
    <row r="9" spans="1:8" x14ac:dyDescent="0.2">
      <c r="A9" s="249"/>
      <c r="B9" s="253"/>
      <c r="C9" s="250"/>
      <c r="D9" s="252"/>
      <c r="E9" s="253"/>
      <c r="F9" s="1238"/>
      <c r="G9" s="1199"/>
      <c r="H9" s="1200">
        <f t="shared" si="0"/>
        <v>0</v>
      </c>
    </row>
    <row r="10" spans="1:8" x14ac:dyDescent="0.2">
      <c r="A10" s="249"/>
      <c r="B10" s="253"/>
      <c r="C10" s="250"/>
      <c r="D10" s="252"/>
      <c r="E10" s="253"/>
      <c r="F10" s="1238"/>
      <c r="G10" s="1199"/>
      <c r="H10" s="1200">
        <f t="shared" si="0"/>
        <v>0</v>
      </c>
    </row>
    <row r="11" spans="1:8" x14ac:dyDescent="0.2">
      <c r="A11" s="249"/>
      <c r="B11" s="253"/>
      <c r="C11" s="250"/>
      <c r="D11" s="252"/>
      <c r="E11" s="253"/>
      <c r="F11" s="1238"/>
      <c r="G11" s="1199"/>
      <c r="H11" s="1200">
        <f t="shared" si="0"/>
        <v>0</v>
      </c>
    </row>
    <row r="12" spans="1:8" x14ac:dyDescent="0.2">
      <c r="A12" s="249"/>
      <c r="B12" s="253"/>
      <c r="C12" s="250"/>
      <c r="D12" s="252"/>
      <c r="E12" s="253"/>
      <c r="F12" s="1238"/>
      <c r="G12" s="1199"/>
      <c r="H12" s="1200">
        <f t="shared" si="0"/>
        <v>0</v>
      </c>
    </row>
    <row r="13" spans="1:8" x14ac:dyDescent="0.2">
      <c r="A13" s="249"/>
      <c r="B13" s="253"/>
      <c r="C13" s="250"/>
      <c r="D13" s="252"/>
      <c r="E13" s="253"/>
      <c r="F13" s="1238"/>
      <c r="G13" s="1199"/>
      <c r="H13" s="1200">
        <f t="shared" si="0"/>
        <v>0</v>
      </c>
    </row>
    <row r="14" spans="1:8" x14ac:dyDescent="0.2">
      <c r="A14" s="249"/>
      <c r="B14" s="253"/>
      <c r="C14" s="250"/>
      <c r="D14" s="252"/>
      <c r="E14" s="253"/>
      <c r="F14" s="1238"/>
      <c r="G14" s="1199"/>
      <c r="H14" s="1200">
        <f t="shared" si="0"/>
        <v>0</v>
      </c>
    </row>
    <row r="15" spans="1:8" x14ac:dyDescent="0.2">
      <c r="A15" s="249"/>
      <c r="B15" s="253"/>
      <c r="C15" s="250"/>
      <c r="D15" s="252"/>
      <c r="E15" s="253"/>
      <c r="F15" s="1238"/>
      <c r="G15" s="1199"/>
      <c r="H15" s="1200">
        <f t="shared" si="0"/>
        <v>0</v>
      </c>
    </row>
    <row r="16" spans="1:8" ht="15.75" thickBot="1" x14ac:dyDescent="0.25">
      <c r="A16" s="277"/>
      <c r="B16" s="278"/>
      <c r="C16" s="279"/>
      <c r="D16" s="280"/>
      <c r="E16" s="278"/>
      <c r="F16" s="1239"/>
      <c r="G16" s="1201"/>
      <c r="H16" s="1202">
        <f t="shared" si="0"/>
        <v>0</v>
      </c>
    </row>
    <row r="17" spans="1:8" x14ac:dyDescent="0.2">
      <c r="A17" s="364"/>
      <c r="B17" s="365"/>
      <c r="C17" s="365"/>
      <c r="D17" s="365"/>
      <c r="E17" s="365"/>
      <c r="F17" s="365"/>
      <c r="G17" s="1207" t="s">
        <v>81</v>
      </c>
      <c r="H17" s="1208">
        <f>SUM(H7:H16)</f>
        <v>0</v>
      </c>
    </row>
    <row r="18" spans="1:8" x14ac:dyDescent="0.2">
      <c r="A18" s="120"/>
      <c r="B18" s="121"/>
      <c r="C18" s="121"/>
      <c r="D18" s="121"/>
      <c r="E18" s="121"/>
      <c r="F18" s="121"/>
      <c r="G18" s="481"/>
      <c r="H18" s="256"/>
    </row>
    <row r="19" spans="1:8" x14ac:dyDescent="0.2">
      <c r="A19" s="269" t="s">
        <v>82</v>
      </c>
      <c r="B19" s="185"/>
      <c r="C19" s="185"/>
      <c r="D19" s="185"/>
      <c r="E19" s="185"/>
      <c r="F19" s="185"/>
      <c r="G19" s="492"/>
      <c r="H19" s="282"/>
    </row>
    <row r="20" spans="1:8" ht="45" x14ac:dyDescent="0.2">
      <c r="A20" s="241" t="s">
        <v>4</v>
      </c>
      <c r="B20" s="242" t="s">
        <v>45</v>
      </c>
      <c r="C20" s="243"/>
      <c r="D20" s="242" t="s">
        <v>28</v>
      </c>
      <c r="E20" s="244"/>
      <c r="F20" s="474" t="s">
        <v>493</v>
      </c>
      <c r="G20" s="245" t="s">
        <v>83</v>
      </c>
      <c r="H20" s="246" t="s">
        <v>8</v>
      </c>
    </row>
    <row r="21" spans="1:8" x14ac:dyDescent="0.2">
      <c r="A21" s="271"/>
      <c r="B21" s="273"/>
      <c r="C21" s="283"/>
      <c r="D21" s="273"/>
      <c r="E21" s="274"/>
      <c r="F21" s="1234"/>
      <c r="G21" s="284"/>
      <c r="H21" s="1198">
        <f t="shared" ref="H21:H30" si="1">F21*G21</f>
        <v>0</v>
      </c>
    </row>
    <row r="22" spans="1:8" x14ac:dyDescent="0.2">
      <c r="A22" s="249"/>
      <c r="B22" s="250"/>
      <c r="C22" s="251"/>
      <c r="D22" s="250"/>
      <c r="E22" s="252"/>
      <c r="F22" s="1235"/>
      <c r="G22" s="1199"/>
      <c r="H22" s="1200">
        <f t="shared" si="1"/>
        <v>0</v>
      </c>
    </row>
    <row r="23" spans="1:8" x14ac:dyDescent="0.2">
      <c r="A23" s="249"/>
      <c r="B23" s="250"/>
      <c r="C23" s="251"/>
      <c r="D23" s="250"/>
      <c r="E23" s="252"/>
      <c r="F23" s="1235"/>
      <c r="G23" s="1199"/>
      <c r="H23" s="1200">
        <f t="shared" si="1"/>
        <v>0</v>
      </c>
    </row>
    <row r="24" spans="1:8" x14ac:dyDescent="0.2">
      <c r="A24" s="249"/>
      <c r="B24" s="250"/>
      <c r="C24" s="251"/>
      <c r="D24" s="250"/>
      <c r="E24" s="252"/>
      <c r="F24" s="1235"/>
      <c r="G24" s="1199"/>
      <c r="H24" s="1200">
        <f t="shared" si="1"/>
        <v>0</v>
      </c>
    </row>
    <row r="25" spans="1:8" x14ac:dyDescent="0.2">
      <c r="A25" s="249"/>
      <c r="B25" s="250"/>
      <c r="C25" s="251"/>
      <c r="D25" s="250"/>
      <c r="E25" s="252"/>
      <c r="F25" s="1235"/>
      <c r="G25" s="1199"/>
      <c r="H25" s="1200">
        <f t="shared" si="1"/>
        <v>0</v>
      </c>
    </row>
    <row r="26" spans="1:8" x14ac:dyDescent="0.2">
      <c r="A26" s="249"/>
      <c r="B26" s="250"/>
      <c r="C26" s="251"/>
      <c r="D26" s="250"/>
      <c r="E26" s="252"/>
      <c r="F26" s="1235"/>
      <c r="G26" s="1199"/>
      <c r="H26" s="1200">
        <f t="shared" si="1"/>
        <v>0</v>
      </c>
    </row>
    <row r="27" spans="1:8" x14ac:dyDescent="0.2">
      <c r="A27" s="249"/>
      <c r="B27" s="250"/>
      <c r="C27" s="251"/>
      <c r="D27" s="250"/>
      <c r="E27" s="252"/>
      <c r="F27" s="1235"/>
      <c r="G27" s="1199"/>
      <c r="H27" s="1200">
        <f t="shared" si="1"/>
        <v>0</v>
      </c>
    </row>
    <row r="28" spans="1:8" x14ac:dyDescent="0.2">
      <c r="A28" s="249"/>
      <c r="B28" s="250"/>
      <c r="C28" s="251"/>
      <c r="D28" s="250"/>
      <c r="E28" s="252"/>
      <c r="F28" s="1235"/>
      <c r="G28" s="1199"/>
      <c r="H28" s="1200">
        <f t="shared" si="1"/>
        <v>0</v>
      </c>
    </row>
    <row r="29" spans="1:8" x14ac:dyDescent="0.2">
      <c r="A29" s="249"/>
      <c r="B29" s="250"/>
      <c r="C29" s="251"/>
      <c r="D29" s="250"/>
      <c r="E29" s="252"/>
      <c r="F29" s="1235"/>
      <c r="G29" s="1199"/>
      <c r="H29" s="1200">
        <f t="shared" si="1"/>
        <v>0</v>
      </c>
    </row>
    <row r="30" spans="1:8" ht="15.75" thickBot="1" x14ac:dyDescent="0.25">
      <c r="A30" s="277"/>
      <c r="B30" s="279"/>
      <c r="C30" s="285"/>
      <c r="D30" s="279"/>
      <c r="E30" s="280"/>
      <c r="F30" s="1236"/>
      <c r="G30" s="1201"/>
      <c r="H30" s="1202">
        <f t="shared" si="1"/>
        <v>0</v>
      </c>
    </row>
    <row r="31" spans="1:8" x14ac:dyDescent="0.2">
      <c r="A31" s="364"/>
      <c r="B31" s="365"/>
      <c r="C31" s="365"/>
      <c r="D31" s="365"/>
      <c r="E31" s="365"/>
      <c r="F31" s="365"/>
      <c r="G31" s="1207" t="s">
        <v>84</v>
      </c>
      <c r="H31" s="1208">
        <f>SUM(H21:H30)</f>
        <v>0</v>
      </c>
    </row>
    <row r="32" spans="1:8" x14ac:dyDescent="0.2">
      <c r="A32" s="265"/>
      <c r="B32" s="196"/>
      <c r="C32" s="196"/>
      <c r="D32" s="196"/>
      <c r="E32" s="196"/>
      <c r="F32" s="196"/>
      <c r="G32" s="476"/>
      <c r="H32" s="286"/>
    </row>
    <row r="33" spans="1:8" x14ac:dyDescent="0.2">
      <c r="A33" s="269" t="s">
        <v>85</v>
      </c>
      <c r="B33" s="239"/>
      <c r="C33" s="239"/>
      <c r="D33" s="239"/>
      <c r="E33" s="239"/>
      <c r="F33" s="239"/>
      <c r="G33" s="477"/>
      <c r="H33" s="257"/>
    </row>
    <row r="34" spans="1:8" ht="45" x14ac:dyDescent="0.2">
      <c r="A34" s="241" t="s">
        <v>4</v>
      </c>
      <c r="B34" s="287" t="s">
        <v>45</v>
      </c>
      <c r="C34" s="244"/>
      <c r="D34" s="245" t="s">
        <v>86</v>
      </c>
      <c r="E34" s="245" t="s">
        <v>87</v>
      </c>
      <c r="F34" s="245" t="s">
        <v>88</v>
      </c>
      <c r="G34" s="474" t="s">
        <v>89</v>
      </c>
      <c r="H34" s="246" t="s">
        <v>8</v>
      </c>
    </row>
    <row r="35" spans="1:8" x14ac:dyDescent="0.2">
      <c r="A35" s="288"/>
      <c r="B35" s="289"/>
      <c r="C35" s="290"/>
      <c r="D35" s="404"/>
      <c r="E35" s="404"/>
      <c r="F35" s="291"/>
      <c r="G35" s="1219"/>
      <c r="H35" s="1240">
        <f>G35*E35</f>
        <v>0</v>
      </c>
    </row>
    <row r="36" spans="1:8" x14ac:dyDescent="0.2">
      <c r="A36" s="249"/>
      <c r="B36" s="250"/>
      <c r="C36" s="252"/>
      <c r="D36" s="402"/>
      <c r="E36" s="402"/>
      <c r="F36" s="253"/>
      <c r="G36" s="1199"/>
      <c r="H36" s="1241">
        <f t="shared" ref="H36:H41" si="2">G36*E36</f>
        <v>0</v>
      </c>
    </row>
    <row r="37" spans="1:8" x14ac:dyDescent="0.2">
      <c r="A37" s="249"/>
      <c r="B37" s="250"/>
      <c r="C37" s="252"/>
      <c r="D37" s="402"/>
      <c r="E37" s="402"/>
      <c r="F37" s="253"/>
      <c r="G37" s="1199"/>
      <c r="H37" s="1241">
        <f t="shared" si="2"/>
        <v>0</v>
      </c>
    </row>
    <row r="38" spans="1:8" x14ac:dyDescent="0.2">
      <c r="A38" s="249"/>
      <c r="B38" s="250"/>
      <c r="C38" s="252"/>
      <c r="D38" s="402"/>
      <c r="E38" s="402"/>
      <c r="F38" s="253"/>
      <c r="G38" s="1199"/>
      <c r="H38" s="1241">
        <f t="shared" si="2"/>
        <v>0</v>
      </c>
    </row>
    <row r="39" spans="1:8" x14ac:dyDescent="0.2">
      <c r="A39" s="249"/>
      <c r="B39" s="250"/>
      <c r="C39" s="252"/>
      <c r="D39" s="402"/>
      <c r="E39" s="402"/>
      <c r="F39" s="253"/>
      <c r="G39" s="1199"/>
      <c r="H39" s="1241">
        <f t="shared" si="2"/>
        <v>0</v>
      </c>
    </row>
    <row r="40" spans="1:8" x14ac:dyDescent="0.2">
      <c r="A40" s="249"/>
      <c r="B40" s="250"/>
      <c r="C40" s="252"/>
      <c r="D40" s="402"/>
      <c r="E40" s="402"/>
      <c r="F40" s="253"/>
      <c r="G40" s="1199"/>
      <c r="H40" s="1241">
        <f t="shared" si="2"/>
        <v>0</v>
      </c>
    </row>
    <row r="41" spans="1:8" x14ac:dyDescent="0.2">
      <c r="A41" s="249"/>
      <c r="B41" s="250"/>
      <c r="C41" s="252"/>
      <c r="D41" s="402"/>
      <c r="E41" s="402"/>
      <c r="F41" s="253"/>
      <c r="G41" s="1199"/>
      <c r="H41" s="1241">
        <f t="shared" si="2"/>
        <v>0</v>
      </c>
    </row>
    <row r="42" spans="1:8" x14ac:dyDescent="0.2">
      <c r="A42" s="249"/>
      <c r="B42" s="250"/>
      <c r="C42" s="252"/>
      <c r="D42" s="402"/>
      <c r="E42" s="402"/>
      <c r="F42" s="253"/>
      <c r="G42" s="1199"/>
      <c r="H42" s="1241">
        <f>G42*E42</f>
        <v>0</v>
      </c>
    </row>
    <row r="43" spans="1:8" x14ac:dyDescent="0.2">
      <c r="A43" s="249"/>
      <c r="B43" s="250"/>
      <c r="C43" s="252"/>
      <c r="D43" s="402"/>
      <c r="E43" s="402"/>
      <c r="F43" s="253"/>
      <c r="G43" s="1199"/>
      <c r="H43" s="1241">
        <f>G43*E43</f>
        <v>0</v>
      </c>
    </row>
    <row r="44" spans="1:8" ht="15.75" thickBot="1" x14ac:dyDescent="0.25">
      <c r="A44" s="379"/>
      <c r="B44" s="380"/>
      <c r="C44" s="381"/>
      <c r="D44" s="405"/>
      <c r="E44" s="405"/>
      <c r="F44" s="382"/>
      <c r="G44" s="1242"/>
      <c r="H44" s="1243">
        <f>G44*E44</f>
        <v>0</v>
      </c>
    </row>
    <row r="45" spans="1:8" x14ac:dyDescent="0.2">
      <c r="A45" s="364"/>
      <c r="B45" s="365"/>
      <c r="C45" s="365"/>
      <c r="D45" s="365"/>
      <c r="E45" s="365"/>
      <c r="F45" s="365"/>
      <c r="G45" s="1207" t="s">
        <v>251</v>
      </c>
      <c r="H45" s="1244">
        <f>SUM(H35:H44)</f>
        <v>0</v>
      </c>
    </row>
    <row r="46" spans="1:8" x14ac:dyDescent="0.2">
      <c r="A46" s="120"/>
      <c r="B46" s="121"/>
      <c r="C46" s="121"/>
      <c r="D46" s="121"/>
      <c r="E46" s="121"/>
      <c r="F46" s="121"/>
      <c r="G46" s="481"/>
      <c r="H46" s="256"/>
    </row>
    <row r="47" spans="1:8" x14ac:dyDescent="0.2">
      <c r="A47" s="269" t="s">
        <v>90</v>
      </c>
      <c r="B47" s="239"/>
      <c r="C47" s="239"/>
      <c r="D47" s="239"/>
      <c r="E47" s="239"/>
      <c r="F47" s="239"/>
      <c r="G47" s="477"/>
      <c r="H47" s="257"/>
    </row>
    <row r="48" spans="1:8" ht="45" x14ac:dyDescent="0.2">
      <c r="A48" s="292" t="s">
        <v>4</v>
      </c>
      <c r="B48" s="287" t="s">
        <v>38</v>
      </c>
      <c r="C48" s="293"/>
      <c r="D48" s="245" t="s">
        <v>91</v>
      </c>
      <c r="E48" s="245" t="s">
        <v>92</v>
      </c>
      <c r="F48" s="245" t="s">
        <v>93</v>
      </c>
      <c r="G48" s="474" t="s">
        <v>94</v>
      </c>
      <c r="H48" s="246" t="s">
        <v>48</v>
      </c>
    </row>
    <row r="49" spans="1:8" x14ac:dyDescent="0.2">
      <c r="A49" s="271"/>
      <c r="B49" s="273"/>
      <c r="C49" s="294"/>
      <c r="D49" s="272"/>
      <c r="E49" s="272"/>
      <c r="F49" s="272"/>
      <c r="G49" s="284"/>
      <c r="H49" s="1245">
        <f>G49*F49</f>
        <v>0</v>
      </c>
    </row>
    <row r="50" spans="1:8" x14ac:dyDescent="0.2">
      <c r="A50" s="249"/>
      <c r="B50" s="250"/>
      <c r="C50" s="295"/>
      <c r="D50" s="250"/>
      <c r="E50" s="253"/>
      <c r="F50" s="253"/>
      <c r="G50" s="1199"/>
      <c r="H50" s="1241"/>
    </row>
    <row r="51" spans="1:8" x14ac:dyDescent="0.2">
      <c r="A51" s="249"/>
      <c r="B51" s="250"/>
      <c r="C51" s="295"/>
      <c r="D51" s="250"/>
      <c r="E51" s="253"/>
      <c r="F51" s="253"/>
      <c r="G51" s="1199"/>
      <c r="H51" s="1241"/>
    </row>
    <row r="52" spans="1:8" x14ac:dyDescent="0.2">
      <c r="A52" s="249"/>
      <c r="B52" s="250"/>
      <c r="C52" s="295"/>
      <c r="D52" s="250"/>
      <c r="E52" s="253"/>
      <c r="F52" s="253"/>
      <c r="G52" s="1199"/>
      <c r="H52" s="1241"/>
    </row>
    <row r="53" spans="1:8" x14ac:dyDescent="0.2">
      <c r="A53" s="249"/>
      <c r="B53" s="250"/>
      <c r="C53" s="295"/>
      <c r="D53" s="250"/>
      <c r="E53" s="253"/>
      <c r="F53" s="253"/>
      <c r="G53" s="1199"/>
      <c r="H53" s="1241"/>
    </row>
    <row r="54" spans="1:8" x14ac:dyDescent="0.2">
      <c r="A54" s="249"/>
      <c r="B54" s="250"/>
      <c r="C54" s="295"/>
      <c r="D54" s="250"/>
      <c r="E54" s="253"/>
      <c r="F54" s="253"/>
      <c r="G54" s="1199"/>
      <c r="H54" s="1241"/>
    </row>
    <row r="55" spans="1:8" ht="15.75" thickBot="1" x14ac:dyDescent="0.25">
      <c r="A55" s="383"/>
      <c r="B55" s="289"/>
      <c r="C55" s="384"/>
      <c r="D55" s="289"/>
      <c r="E55" s="382"/>
      <c r="F55" s="291"/>
      <c r="G55" s="1219"/>
      <c r="H55" s="1246"/>
    </row>
    <row r="56" spans="1:8" x14ac:dyDescent="0.2">
      <c r="A56" s="364"/>
      <c r="B56" s="365"/>
      <c r="C56" s="365"/>
      <c r="D56" s="365"/>
      <c r="E56" s="385"/>
      <c r="F56" s="365"/>
      <c r="G56" s="1207" t="s">
        <v>95</v>
      </c>
      <c r="H56" s="1208">
        <f>SUM(H49:H55)</f>
        <v>0</v>
      </c>
    </row>
    <row r="57" spans="1:8" ht="15.75" thickBot="1" x14ac:dyDescent="0.25">
      <c r="A57" s="265"/>
      <c r="B57" s="196"/>
      <c r="C57" s="196"/>
      <c r="D57" s="196"/>
      <c r="E57" s="334"/>
      <c r="F57" s="196"/>
      <c r="G57" s="476"/>
      <c r="H57" s="303"/>
    </row>
    <row r="58" spans="1:8" ht="15.75" thickBot="1" x14ac:dyDescent="0.25">
      <c r="A58" s="386"/>
      <c r="B58" s="387"/>
      <c r="C58" s="387"/>
      <c r="D58" s="387"/>
      <c r="E58" s="387"/>
      <c r="F58" s="387"/>
      <c r="G58" s="493" t="s">
        <v>260</v>
      </c>
      <c r="H58" s="1230">
        <f>H17+IF(AND(H31&gt;0,H17&gt;0),0,H31)+H45+H56</f>
        <v>0</v>
      </c>
    </row>
    <row r="59" spans="1:8" ht="16.5" thickTop="1" thickBot="1" x14ac:dyDescent="0.25">
      <c r="A59" s="296" t="str">
        <f>IF(AND(H31&gt;0,H17&gt;0),"You cannot claim for both Part Time and Full Time supervision","")</f>
        <v/>
      </c>
      <c r="B59" s="297"/>
      <c r="C59" s="297"/>
      <c r="D59" s="297"/>
      <c r="E59" s="297"/>
      <c r="F59" s="297"/>
      <c r="G59" s="494" t="s">
        <v>245</v>
      </c>
      <c r="H59" s="1247">
        <f>H58/1.14</f>
        <v>0</v>
      </c>
    </row>
    <row r="60" spans="1:8" ht="15.75" thickTop="1" x14ac:dyDescent="0.2"/>
  </sheetData>
  <customSheetViews>
    <customSheetView guid="{F2EF8C40-5F38-4711-A114-3A47916B87AA}" scale="60" showPageBreaks="1" printArea="1" view="pageBreakPreview" showRuler="0" topLeftCell="A20">
      <selection activeCell="F13" sqref="F13"/>
      <pageMargins left="0.94488188976377963" right="0.55118110236220474" top="0.98425196850393704" bottom="0.98425196850393704" header="0.51181102362204722" footer="0.51181102362204722"/>
      <pageSetup paperSize="9" scale="67" orientation="portrait" horizontalDpi="4294967293" verticalDpi="200" r:id="rId1"/>
      <headerFooter alignWithMargins="0"/>
    </customSheetView>
  </customSheetViews>
  <mergeCells count="1">
    <mergeCell ref="A3:B3"/>
  </mergeCells>
  <phoneticPr fontId="67" type="noConversion"/>
  <printOptions horizontalCentered="1"/>
  <pageMargins left="0.74803149606299213" right="0.74803149606299213" top="0.78740157480314965" bottom="0.78740157480314965" header="0.51181102362204722" footer="0.51181102362204722"/>
  <pageSetup paperSize="9" scale="72" orientation="portrait" r:id="rId2"/>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sheetPr>
  <dimension ref="A1:I30"/>
  <sheetViews>
    <sheetView zoomScaleNormal="75" zoomScaleSheetLayoutView="90" workbookViewId="0">
      <selection activeCell="C3" sqref="C3"/>
    </sheetView>
  </sheetViews>
  <sheetFormatPr defaultRowHeight="15" x14ac:dyDescent="0.2"/>
  <cols>
    <col min="1" max="1" width="12.33203125" customWidth="1"/>
    <col min="4" max="4" width="12" customWidth="1"/>
    <col min="5" max="5" width="17.77734375" customWidth="1"/>
    <col min="8" max="8" width="9.109375" customWidth="1"/>
    <col min="9" max="9" width="12.88671875" customWidth="1"/>
  </cols>
  <sheetData>
    <row r="1" spans="1:9" ht="18.75" thickTop="1" x14ac:dyDescent="0.2">
      <c r="A1" s="968" t="s">
        <v>98</v>
      </c>
      <c r="B1" s="234"/>
      <c r="C1" s="234"/>
      <c r="D1" s="234"/>
      <c r="E1" s="234"/>
      <c r="F1" s="234"/>
      <c r="G1" s="234"/>
      <c r="H1" s="234"/>
      <c r="I1" s="235"/>
    </row>
    <row r="2" spans="1:9" ht="15.75" x14ac:dyDescent="0.2">
      <c r="A2" s="236" t="s">
        <v>240</v>
      </c>
      <c r="B2" s="121"/>
      <c r="C2" s="121"/>
      <c r="D2" s="121"/>
      <c r="E2" s="121"/>
      <c r="F2" s="121"/>
      <c r="G2" s="121"/>
      <c r="H2" s="121"/>
      <c r="I2" s="123"/>
    </row>
    <row r="3" spans="1:9" ht="15.75" x14ac:dyDescent="0.2">
      <c r="A3" s="1168" t="s">
        <v>35</v>
      </c>
      <c r="B3" s="1169"/>
      <c r="C3" s="966">
        <f>'Input Data'!$D$21</f>
        <v>0</v>
      </c>
      <c r="D3" s="587" t="s">
        <v>197</v>
      </c>
      <c r="E3" s="967">
        <f>'Input Data'!$D$5</f>
        <v>0</v>
      </c>
      <c r="F3" s="121"/>
      <c r="G3" s="121"/>
      <c r="H3" s="121"/>
      <c r="I3" s="123"/>
    </row>
    <row r="4" spans="1:9" ht="15.75" thickBot="1" x14ac:dyDescent="0.25">
      <c r="A4" s="229"/>
      <c r="B4" s="135"/>
      <c r="C4" s="135"/>
      <c r="D4" s="135"/>
      <c r="E4" s="135"/>
      <c r="F4" s="135"/>
      <c r="G4" s="135"/>
      <c r="H4" s="135"/>
      <c r="I4" s="230"/>
    </row>
    <row r="5" spans="1:9" ht="15.75" thickTop="1" x14ac:dyDescent="0.2">
      <c r="A5" s="120"/>
      <c r="B5" s="121"/>
      <c r="C5" s="121"/>
      <c r="D5" s="121"/>
      <c r="E5" s="121"/>
      <c r="F5" s="121"/>
      <c r="G5" s="121"/>
      <c r="H5" s="121"/>
      <c r="I5" s="123"/>
    </row>
    <row r="6" spans="1:9" x14ac:dyDescent="0.2">
      <c r="A6" s="238" t="s">
        <v>99</v>
      </c>
      <c r="B6" s="239"/>
      <c r="C6" s="239"/>
      <c r="D6" s="239"/>
      <c r="E6" s="239"/>
      <c r="F6" s="239"/>
      <c r="G6" s="239"/>
      <c r="H6" s="239"/>
      <c r="I6" s="240"/>
    </row>
    <row r="7" spans="1:9" ht="30" x14ac:dyDescent="0.2">
      <c r="A7" s="241" t="s">
        <v>4</v>
      </c>
      <c r="B7" s="1170" t="s">
        <v>100</v>
      </c>
      <c r="C7" s="1171"/>
      <c r="D7" s="1172"/>
      <c r="E7" s="245" t="s">
        <v>101</v>
      </c>
      <c r="F7" s="1170" t="s">
        <v>38</v>
      </c>
      <c r="G7" s="1171"/>
      <c r="H7" s="1172"/>
      <c r="I7" s="246" t="s">
        <v>48</v>
      </c>
    </row>
    <row r="8" spans="1:9" x14ac:dyDescent="0.2">
      <c r="A8" s="247"/>
      <c r="B8" s="1153"/>
      <c r="C8" s="1150"/>
      <c r="D8" s="1151"/>
      <c r="E8" s="248"/>
      <c r="F8" s="1153"/>
      <c r="G8" s="1150"/>
      <c r="H8" s="1151"/>
      <c r="I8" s="1248"/>
    </row>
    <row r="9" spans="1:9" x14ac:dyDescent="0.2">
      <c r="A9" s="249"/>
      <c r="B9" s="1154"/>
      <c r="C9" s="1141"/>
      <c r="D9" s="1142"/>
      <c r="E9" s="253"/>
      <c r="F9" s="1154"/>
      <c r="G9" s="1141"/>
      <c r="H9" s="1142"/>
      <c r="I9" s="1210"/>
    </row>
    <row r="10" spans="1:9" x14ac:dyDescent="0.2">
      <c r="A10" s="249"/>
      <c r="B10" s="1154"/>
      <c r="C10" s="1141"/>
      <c r="D10" s="1142"/>
      <c r="E10" s="253"/>
      <c r="F10" s="1154"/>
      <c r="G10" s="1141"/>
      <c r="H10" s="1142"/>
      <c r="I10" s="1210"/>
    </row>
    <row r="11" spans="1:9" x14ac:dyDescent="0.2">
      <c r="A11" s="249"/>
      <c r="B11" s="1154"/>
      <c r="C11" s="1141"/>
      <c r="D11" s="1142"/>
      <c r="E11" s="253"/>
      <c r="F11" s="1154"/>
      <c r="G11" s="1141"/>
      <c r="H11" s="1142"/>
      <c r="I11" s="1210"/>
    </row>
    <row r="12" spans="1:9" x14ac:dyDescent="0.2">
      <c r="A12" s="249"/>
      <c r="B12" s="1154"/>
      <c r="C12" s="1141"/>
      <c r="D12" s="1142"/>
      <c r="E12" s="253"/>
      <c r="F12" s="1154"/>
      <c r="G12" s="1141"/>
      <c r="H12" s="1142"/>
      <c r="I12" s="1210"/>
    </row>
    <row r="13" spans="1:9" x14ac:dyDescent="0.2">
      <c r="A13" s="249"/>
      <c r="B13" s="1154"/>
      <c r="C13" s="1141"/>
      <c r="D13" s="1142"/>
      <c r="E13" s="253"/>
      <c r="F13" s="1154"/>
      <c r="G13" s="1141"/>
      <c r="H13" s="1142"/>
      <c r="I13" s="1210"/>
    </row>
    <row r="14" spans="1:9" x14ac:dyDescent="0.2">
      <c r="A14" s="249"/>
      <c r="B14" s="1154"/>
      <c r="C14" s="1141"/>
      <c r="D14" s="1142"/>
      <c r="E14" s="253"/>
      <c r="F14" s="1154"/>
      <c r="G14" s="1141"/>
      <c r="H14" s="1142"/>
      <c r="I14" s="1210"/>
    </row>
    <row r="15" spans="1:9" x14ac:dyDescent="0.2">
      <c r="A15" s="249"/>
      <c r="B15" s="1154"/>
      <c r="C15" s="1141"/>
      <c r="D15" s="1142"/>
      <c r="E15" s="253"/>
      <c r="F15" s="1154"/>
      <c r="G15" s="1141"/>
      <c r="H15" s="1142"/>
      <c r="I15" s="1210"/>
    </row>
    <row r="16" spans="1:9" x14ac:dyDescent="0.2">
      <c r="A16" s="249"/>
      <c r="B16" s="1154"/>
      <c r="C16" s="1141"/>
      <c r="D16" s="1142"/>
      <c r="E16" s="253"/>
      <c r="F16" s="1154"/>
      <c r="G16" s="1141"/>
      <c r="H16" s="1142"/>
      <c r="I16" s="1210"/>
    </row>
    <row r="17" spans="1:9" ht="15.75" thickBot="1" x14ac:dyDescent="0.25">
      <c r="A17" s="254"/>
      <c r="B17" s="1161"/>
      <c r="C17" s="1144"/>
      <c r="D17" s="1145"/>
      <c r="E17" s="255"/>
      <c r="F17" s="1161"/>
      <c r="G17" s="1144"/>
      <c r="H17" s="1145"/>
      <c r="I17" s="1249"/>
    </row>
    <row r="18" spans="1:9" x14ac:dyDescent="0.2">
      <c r="A18" s="364"/>
      <c r="B18" s="365"/>
      <c r="C18" s="365"/>
      <c r="D18" s="365"/>
      <c r="E18" s="365"/>
      <c r="F18" s="365"/>
      <c r="G18" s="365"/>
      <c r="H18" s="457" t="s">
        <v>104</v>
      </c>
      <c r="I18" s="1218">
        <f>SUM(I8:I17)</f>
        <v>0</v>
      </c>
    </row>
    <row r="19" spans="1:9" ht="15.75" thickBot="1" x14ac:dyDescent="0.25">
      <c r="A19" s="265"/>
      <c r="B19" s="196"/>
      <c r="C19" s="196"/>
      <c r="D19" s="196"/>
      <c r="E19" s="196"/>
      <c r="F19" s="196"/>
      <c r="G19" s="196"/>
      <c r="H19" s="458" t="s">
        <v>279</v>
      </c>
      <c r="I19" s="1250">
        <v>0</v>
      </c>
    </row>
    <row r="20" spans="1:9" ht="16.5" thickTop="1" thickBot="1" x14ac:dyDescent="0.25">
      <c r="A20" s="389"/>
      <c r="B20" s="390"/>
      <c r="C20" s="390"/>
      <c r="D20" s="390"/>
      <c r="E20" s="390"/>
      <c r="F20" s="390"/>
      <c r="G20" s="390"/>
      <c r="H20" s="196" t="s">
        <v>280</v>
      </c>
      <c r="I20" s="1251">
        <f>I18-I19</f>
        <v>0</v>
      </c>
    </row>
    <row r="21" spans="1:9" x14ac:dyDescent="0.2">
      <c r="A21" s="388" t="s">
        <v>105</v>
      </c>
      <c r="B21" s="121"/>
      <c r="C21" s="121"/>
      <c r="D21" s="121"/>
      <c r="E21" s="121"/>
      <c r="F21" s="121"/>
      <c r="G21" s="121"/>
      <c r="H21" s="121"/>
      <c r="I21" s="256"/>
    </row>
    <row r="22" spans="1:9" x14ac:dyDescent="0.2">
      <c r="A22" s="258" t="s">
        <v>106</v>
      </c>
      <c r="B22" s="121" t="s">
        <v>102</v>
      </c>
      <c r="C22" s="121"/>
      <c r="D22" s="259" t="s">
        <v>107</v>
      </c>
      <c r="E22" s="121" t="s">
        <v>103</v>
      </c>
      <c r="F22" s="259"/>
      <c r="G22" s="260" t="s">
        <v>108</v>
      </c>
      <c r="H22" s="121"/>
      <c r="I22" s="256"/>
    </row>
    <row r="23" spans="1:9" x14ac:dyDescent="0.2">
      <c r="A23" s="258" t="s">
        <v>109</v>
      </c>
      <c r="B23" s="121" t="s">
        <v>110</v>
      </c>
      <c r="C23" s="121"/>
      <c r="D23" s="259" t="s">
        <v>111</v>
      </c>
      <c r="E23" s="121" t="s">
        <v>112</v>
      </c>
      <c r="F23" s="259"/>
      <c r="G23" s="259" t="s">
        <v>113</v>
      </c>
      <c r="H23" s="121"/>
      <c r="I23" s="256"/>
    </row>
    <row r="24" spans="1:9" ht="15.75" thickBot="1" x14ac:dyDescent="0.25">
      <c r="A24" s="229"/>
      <c r="B24" s="135"/>
      <c r="C24" s="135"/>
      <c r="D24" s="135"/>
      <c r="E24" s="135"/>
      <c r="F24" s="135"/>
      <c r="G24" s="135"/>
      <c r="H24" s="135"/>
      <c r="I24" s="232"/>
    </row>
    <row r="25" spans="1:9" ht="15.75" thickTop="1" x14ac:dyDescent="0.2">
      <c r="I25" s="233"/>
    </row>
    <row r="26" spans="1:9" x14ac:dyDescent="0.2">
      <c r="I26" s="233"/>
    </row>
    <row r="27" spans="1:9" x14ac:dyDescent="0.2">
      <c r="I27" s="233"/>
    </row>
    <row r="28" spans="1:9" x14ac:dyDescent="0.2">
      <c r="I28" s="233"/>
    </row>
    <row r="29" spans="1:9" x14ac:dyDescent="0.2">
      <c r="I29" s="233"/>
    </row>
    <row r="30" spans="1:9" x14ac:dyDescent="0.2">
      <c r="I30" s="233"/>
    </row>
  </sheetData>
  <customSheetViews>
    <customSheetView guid="{F2EF8C40-5F38-4711-A114-3A47916B87AA}" scale="60" showPageBreaks="1" view="pageBreakPreview" showRuler="0">
      <selection activeCell="E9" sqref="E9"/>
      <pageMargins left="0.75" right="0.75" top="1" bottom="1" header="0.5" footer="0.5"/>
      <pageSetup paperSize="9" scale="88" orientation="portrait" r:id="rId1"/>
      <headerFooter alignWithMargins="0"/>
    </customSheetView>
  </customSheetViews>
  <mergeCells count="23">
    <mergeCell ref="B17:D17"/>
    <mergeCell ref="F17:H17"/>
    <mergeCell ref="B15:D15"/>
    <mergeCell ref="F15:H15"/>
    <mergeCell ref="B16:D16"/>
    <mergeCell ref="F16:H16"/>
    <mergeCell ref="B13:D13"/>
    <mergeCell ref="F13:H13"/>
    <mergeCell ref="B14:D14"/>
    <mergeCell ref="F14:H14"/>
    <mergeCell ref="B11:D11"/>
    <mergeCell ref="F11:H11"/>
    <mergeCell ref="B12:D12"/>
    <mergeCell ref="F12:H12"/>
    <mergeCell ref="B9:D9"/>
    <mergeCell ref="F9:H9"/>
    <mergeCell ref="B10:D10"/>
    <mergeCell ref="F10:H10"/>
    <mergeCell ref="A3:B3"/>
    <mergeCell ref="B7:D7"/>
    <mergeCell ref="F7:H7"/>
    <mergeCell ref="B8:D8"/>
    <mergeCell ref="F8:H8"/>
  </mergeCells>
  <phoneticPr fontId="67" type="noConversion"/>
  <printOptions horizontalCentered="1"/>
  <pageMargins left="0.74803149606299213" right="0.74803149606299213" top="0.98425196850393704" bottom="0.98425196850393704" header="0.51181102362204722" footer="0.51181102362204722"/>
  <pageSetup paperSize="9" scale="70" orientation="portrait" horizontalDpi="300" verticalDpi="300" r:id="rId2"/>
  <headerFooter alignWithMargins="0"/>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activeCell="J49" sqref="J49:J50"/>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919"/>
      <c r="B1" s="643"/>
      <c r="C1" s="643"/>
      <c r="D1" s="643"/>
      <c r="E1" s="643"/>
      <c r="F1" s="643"/>
      <c r="G1" s="643"/>
      <c r="H1" s="643"/>
      <c r="I1" s="643"/>
      <c r="J1" s="643"/>
      <c r="K1" s="643" t="s">
        <v>437</v>
      </c>
      <c r="L1" s="646"/>
    </row>
    <row r="2" spans="1:12" ht="15.75" x14ac:dyDescent="0.25">
      <c r="A2" s="920"/>
      <c r="B2" s="649"/>
      <c r="C2" s="649"/>
      <c r="D2" s="649"/>
      <c r="E2" s="649"/>
      <c r="F2" s="921" t="s">
        <v>438</v>
      </c>
      <c r="G2" s="649"/>
      <c r="H2" s="649"/>
      <c r="I2" s="649"/>
      <c r="J2" s="649"/>
      <c r="K2" s="649"/>
      <c r="L2" s="922"/>
    </row>
    <row r="3" spans="1:12" x14ac:dyDescent="0.2">
      <c r="A3" s="920"/>
      <c r="B3" s="649"/>
      <c r="C3" s="649"/>
      <c r="D3" s="649"/>
      <c r="E3" s="649"/>
      <c r="F3" s="649"/>
      <c r="G3" s="649"/>
      <c r="H3" s="649"/>
      <c r="I3" s="649"/>
      <c r="J3" s="649"/>
      <c r="K3" s="649"/>
      <c r="L3" s="651"/>
    </row>
    <row r="4" spans="1:12" x14ac:dyDescent="0.2">
      <c r="A4" s="920"/>
      <c r="B4" s="649"/>
      <c r="C4" s="649"/>
      <c r="D4" s="649"/>
      <c r="E4" s="649"/>
      <c r="F4" s="923" t="s">
        <v>439</v>
      </c>
      <c r="G4" s="966">
        <f>'Input Data'!$D$21</f>
        <v>0</v>
      </c>
      <c r="H4" s="649"/>
      <c r="I4" s="649"/>
      <c r="J4" s="715" t="s">
        <v>4</v>
      </c>
      <c r="K4" s="649" t="s">
        <v>326</v>
      </c>
      <c r="L4" s="924"/>
    </row>
    <row r="5" spans="1:12" x14ac:dyDescent="0.2">
      <c r="A5" s="920"/>
      <c r="B5" s="649"/>
      <c r="C5" s="649"/>
      <c r="D5" s="649"/>
      <c r="E5" s="649"/>
      <c r="F5" s="649"/>
      <c r="G5" s="649"/>
      <c r="H5" s="649"/>
      <c r="I5" s="649"/>
      <c r="J5" s="649"/>
      <c r="K5" s="649"/>
      <c r="L5" s="925"/>
    </row>
    <row r="6" spans="1:12" x14ac:dyDescent="0.2">
      <c r="A6" s="920"/>
      <c r="B6" s="658" t="s">
        <v>440</v>
      </c>
      <c r="C6" s="649"/>
      <c r="D6" s="658" t="s">
        <v>326</v>
      </c>
      <c r="E6" s="1185"/>
      <c r="F6" s="1186"/>
      <c r="G6" s="1186"/>
      <c r="H6" s="1186"/>
      <c r="I6" s="1186"/>
      <c r="J6" s="1186"/>
      <c r="K6" s="1186"/>
      <c r="L6" s="1187"/>
    </row>
    <row r="7" spans="1:12" x14ac:dyDescent="0.2">
      <c r="A7" s="920"/>
      <c r="B7" s="658"/>
      <c r="C7" s="649"/>
      <c r="D7" s="658"/>
      <c r="E7" s="1188"/>
      <c r="F7" s="1188"/>
      <c r="G7" s="1188"/>
      <c r="H7" s="1188"/>
      <c r="I7" s="1188"/>
      <c r="J7" s="1188"/>
      <c r="K7" s="1188"/>
      <c r="L7" s="1189"/>
    </row>
    <row r="8" spans="1:12" x14ac:dyDescent="0.2">
      <c r="A8" s="920"/>
      <c r="B8" s="658"/>
      <c r="C8" s="649"/>
      <c r="D8" s="658"/>
      <c r="E8" s="926"/>
      <c r="F8" s="927"/>
      <c r="G8" s="927"/>
      <c r="H8" s="927"/>
      <c r="I8" s="927"/>
      <c r="J8" s="927"/>
      <c r="K8" s="927"/>
      <c r="L8" s="928"/>
    </row>
    <row r="9" spans="1:12" x14ac:dyDescent="0.2">
      <c r="A9" s="920"/>
      <c r="B9" s="649"/>
      <c r="C9" s="649"/>
      <c r="D9" s="649"/>
      <c r="E9" s="929" t="s">
        <v>441</v>
      </c>
      <c r="F9" s="967">
        <f>'Input Data'!$D$5</f>
        <v>0</v>
      </c>
      <c r="G9" s="930"/>
      <c r="H9" s="931"/>
      <c r="I9" s="930"/>
      <c r="K9" s="930"/>
      <c r="L9" s="925"/>
    </row>
    <row r="10" spans="1:12" x14ac:dyDescent="0.2">
      <c r="A10" s="920"/>
      <c r="B10" s="649"/>
      <c r="C10" s="932"/>
      <c r="D10" s="649"/>
      <c r="E10" s="933"/>
      <c r="F10" s="934"/>
      <c r="G10" s="934"/>
      <c r="H10" s="934"/>
      <c r="I10" s="934"/>
      <c r="J10" s="934"/>
      <c r="K10" s="659"/>
      <c r="L10" s="935"/>
    </row>
    <row r="11" spans="1:12" x14ac:dyDescent="0.2">
      <c r="A11" s="920"/>
      <c r="B11" s="658" t="s">
        <v>442</v>
      </c>
      <c r="C11" s="649"/>
      <c r="D11" s="658" t="s">
        <v>326</v>
      </c>
      <c r="E11" s="1190"/>
      <c r="F11" s="1191"/>
      <c r="G11" s="1191"/>
      <c r="H11" s="1191"/>
      <c r="I11" s="1191"/>
      <c r="J11" s="1191"/>
      <c r="K11" s="1191"/>
      <c r="L11" s="1192"/>
    </row>
    <row r="12" spans="1:12" x14ac:dyDescent="0.2">
      <c r="A12" s="920"/>
      <c r="B12" s="658" t="s">
        <v>443</v>
      </c>
      <c r="C12" s="649"/>
      <c r="D12" s="649"/>
      <c r="E12" s="1193"/>
      <c r="F12" s="1194"/>
      <c r="G12" s="1194"/>
      <c r="H12" s="1194"/>
      <c r="I12" s="1194"/>
      <c r="J12" s="1194"/>
      <c r="K12" s="649" t="s">
        <v>444</v>
      </c>
      <c r="L12" s="936"/>
    </row>
    <row r="13" spans="1:12" x14ac:dyDescent="0.2">
      <c r="A13" s="920"/>
      <c r="B13" s="658" t="s">
        <v>445</v>
      </c>
      <c r="C13" s="649"/>
      <c r="D13" s="658" t="s">
        <v>326</v>
      </c>
      <c r="E13" s="937"/>
      <c r="F13" s="659"/>
      <c r="G13" s="649"/>
      <c r="H13" s="923" t="s">
        <v>446</v>
      </c>
      <c r="I13" s="717" t="s">
        <v>326</v>
      </c>
      <c r="J13" s="937"/>
      <c r="K13" s="659"/>
      <c r="L13" s="651"/>
    </row>
    <row r="14" spans="1:12" x14ac:dyDescent="0.2">
      <c r="A14" s="920"/>
      <c r="B14" s="649"/>
      <c r="C14" s="649"/>
      <c r="D14" s="649"/>
      <c r="E14" s="649"/>
      <c r="F14" s="649"/>
      <c r="G14" s="649"/>
      <c r="H14" s="649"/>
      <c r="I14" s="649"/>
      <c r="J14" s="649"/>
      <c r="K14" s="649"/>
      <c r="L14" s="651"/>
    </row>
    <row r="15" spans="1:12" x14ac:dyDescent="0.2">
      <c r="A15" s="920"/>
      <c r="B15" s="658" t="s">
        <v>447</v>
      </c>
      <c r="C15" s="649"/>
      <c r="D15" s="658" t="s">
        <v>326</v>
      </c>
      <c r="E15" s="937"/>
      <c r="F15" s="659"/>
      <c r="G15" s="649"/>
      <c r="H15" s="923" t="s">
        <v>448</v>
      </c>
      <c r="I15" s="717" t="s">
        <v>326</v>
      </c>
      <c r="J15" s="938"/>
      <c r="K15" s="934"/>
      <c r="L15" s="651"/>
    </row>
    <row r="16" spans="1:12" x14ac:dyDescent="0.2">
      <c r="A16" s="920"/>
      <c r="B16" s="658"/>
      <c r="C16" s="649"/>
      <c r="D16" s="658"/>
      <c r="E16" s="658"/>
      <c r="F16" s="649"/>
      <c r="G16" s="649"/>
      <c r="H16" s="658"/>
      <c r="I16" s="658"/>
      <c r="J16" s="658"/>
      <c r="K16" s="649"/>
      <c r="L16" s="889"/>
    </row>
    <row r="17" spans="1:12" ht="15.75" x14ac:dyDescent="0.25">
      <c r="A17" s="939"/>
      <c r="B17" s="658" t="s">
        <v>449</v>
      </c>
      <c r="C17" s="649"/>
      <c r="D17" s="649"/>
      <c r="E17" s="649"/>
      <c r="F17" s="649"/>
      <c r="G17" s="649"/>
      <c r="H17" s="649"/>
      <c r="I17" s="649"/>
      <c r="J17" s="649"/>
      <c r="K17" s="649"/>
      <c r="L17" s="795" t="s">
        <v>450</v>
      </c>
    </row>
    <row r="18" spans="1:12" x14ac:dyDescent="0.2">
      <c r="A18" s="1195" t="s">
        <v>451</v>
      </c>
      <c r="B18" s="649"/>
      <c r="C18" s="649"/>
      <c r="D18" s="649"/>
      <c r="E18" s="649"/>
      <c r="F18" s="832"/>
      <c r="G18" s="649"/>
      <c r="H18" s="649"/>
      <c r="I18" s="649"/>
      <c r="J18" s="649"/>
      <c r="K18" s="649"/>
      <c r="L18" s="940"/>
    </row>
    <row r="19" spans="1:12" x14ac:dyDescent="0.2">
      <c r="A19" s="1196"/>
      <c r="B19" s="658" t="s">
        <v>452</v>
      </c>
      <c r="C19" s="649"/>
      <c r="D19" s="658" t="s">
        <v>326</v>
      </c>
      <c r="E19" s="832" t="s">
        <v>453</v>
      </c>
      <c r="F19" s="832"/>
      <c r="G19" s="649"/>
      <c r="H19" s="649" t="s">
        <v>454</v>
      </c>
      <c r="I19" s="649"/>
      <c r="J19" s="649"/>
      <c r="K19" s="649"/>
      <c r="L19" s="1252"/>
    </row>
    <row r="20" spans="1:12" x14ac:dyDescent="0.2">
      <c r="A20" s="1196"/>
      <c r="B20" s="649"/>
      <c r="C20" s="649"/>
      <c r="D20" s="649"/>
      <c r="E20" s="649"/>
      <c r="F20" s="649"/>
      <c r="G20" s="649"/>
      <c r="H20" s="705" t="s">
        <v>455</v>
      </c>
      <c r="I20" s="649"/>
      <c r="J20" s="705"/>
      <c r="K20" s="649"/>
      <c r="L20" s="1253"/>
    </row>
    <row r="21" spans="1:12" x14ac:dyDescent="0.2">
      <c r="A21" s="1197"/>
      <c r="B21" s="649"/>
      <c r="C21" s="649"/>
      <c r="D21" s="649"/>
      <c r="E21" s="649"/>
      <c r="F21" s="649"/>
      <c r="G21" s="649"/>
      <c r="H21" s="1176" t="s">
        <v>456</v>
      </c>
      <c r="I21" s="649"/>
      <c r="J21" s="1176" t="s">
        <v>457</v>
      </c>
      <c r="K21" s="649"/>
      <c r="L21" s="1253"/>
    </row>
    <row r="22" spans="1:12" x14ac:dyDescent="0.2">
      <c r="A22" s="941" t="s">
        <v>458</v>
      </c>
      <c r="B22" s="658" t="s">
        <v>459</v>
      </c>
      <c r="C22" s="649"/>
      <c r="D22" s="658" t="s">
        <v>326</v>
      </c>
      <c r="E22" s="832"/>
      <c r="F22" s="649"/>
      <c r="G22" s="649"/>
      <c r="H22" s="1177"/>
      <c r="I22" s="649"/>
      <c r="J22" s="1177"/>
      <c r="K22" s="649"/>
      <c r="L22" s="1252"/>
    </row>
    <row r="23" spans="1:12" x14ac:dyDescent="0.2">
      <c r="A23" s="942"/>
      <c r="B23" s="658"/>
      <c r="C23" s="650" t="s">
        <v>460</v>
      </c>
      <c r="D23" s="650"/>
      <c r="E23" s="650"/>
      <c r="F23" s="650"/>
      <c r="G23" s="650"/>
      <c r="H23" s="1259"/>
      <c r="I23" s="650"/>
      <c r="J23" s="1259"/>
      <c r="K23" s="649"/>
      <c r="L23" s="1253"/>
    </row>
    <row r="24" spans="1:12" x14ac:dyDescent="0.2">
      <c r="A24" s="942"/>
      <c r="B24" s="658"/>
      <c r="C24" s="649" t="s">
        <v>461</v>
      </c>
      <c r="D24" s="658"/>
      <c r="E24" s="649"/>
      <c r="F24" s="649"/>
      <c r="G24" s="649"/>
      <c r="H24" s="1260"/>
      <c r="I24" s="649"/>
      <c r="J24" s="1260"/>
      <c r="K24" s="649"/>
      <c r="L24" s="1253"/>
    </row>
    <row r="25" spans="1:12" x14ac:dyDescent="0.2">
      <c r="A25" s="942"/>
      <c r="B25" s="649"/>
      <c r="C25" s="649" t="s">
        <v>462</v>
      </c>
      <c r="D25" s="658"/>
      <c r="E25" s="649"/>
      <c r="F25" s="649"/>
      <c r="G25" s="649"/>
      <c r="H25" s="1261"/>
      <c r="I25" s="649"/>
      <c r="J25" s="1261"/>
      <c r="K25" s="649"/>
      <c r="L25" s="1253"/>
    </row>
    <row r="26" spans="1:12" x14ac:dyDescent="0.2">
      <c r="A26" s="942"/>
      <c r="B26" s="649"/>
      <c r="C26" s="649" t="s">
        <v>463</v>
      </c>
      <c r="D26" s="832"/>
      <c r="E26" s="649"/>
      <c r="F26" s="649"/>
      <c r="G26" s="649"/>
      <c r="H26" s="1261"/>
      <c r="I26" s="649"/>
      <c r="J26" s="1261"/>
      <c r="K26" s="649"/>
      <c r="L26" s="1253"/>
    </row>
    <row r="27" spans="1:12" x14ac:dyDescent="0.2">
      <c r="A27" s="942"/>
      <c r="C27" s="832"/>
      <c r="H27" s="1261"/>
      <c r="I27" s="649"/>
      <c r="J27" s="1261"/>
      <c r="K27" s="649"/>
      <c r="L27" s="1253"/>
    </row>
    <row r="28" spans="1:12" ht="15.75" thickBot="1" x14ac:dyDescent="0.25">
      <c r="A28" s="942"/>
      <c r="B28" s="658" t="s">
        <v>464</v>
      </c>
      <c r="C28" s="649" t="s">
        <v>465</v>
      </c>
      <c r="D28" s="649"/>
      <c r="E28" s="649"/>
      <c r="F28" s="649"/>
      <c r="G28" s="649"/>
      <c r="H28" s="1262"/>
      <c r="I28" s="649"/>
      <c r="J28" s="1264"/>
      <c r="K28" s="649"/>
      <c r="L28" s="1253"/>
    </row>
    <row r="29" spans="1:12" ht="15.75" thickBot="1" x14ac:dyDescent="0.25">
      <c r="A29" s="942"/>
      <c r="B29" s="649"/>
      <c r="C29" s="649"/>
      <c r="D29" s="658"/>
      <c r="E29" s="649"/>
      <c r="F29" s="649"/>
      <c r="G29" s="943" t="s">
        <v>466</v>
      </c>
      <c r="H29" s="1263">
        <f>SUM(H23:H28)</f>
        <v>0</v>
      </c>
      <c r="I29" s="649"/>
      <c r="J29" s="1265">
        <f>SUM(J24:J28)</f>
        <v>0</v>
      </c>
      <c r="K29" s="649"/>
      <c r="L29" s="1252">
        <f>J29</f>
        <v>0</v>
      </c>
    </row>
    <row r="30" spans="1:12" x14ac:dyDescent="0.2">
      <c r="A30" s="942"/>
      <c r="B30" s="649"/>
      <c r="C30" s="649"/>
      <c r="D30" s="649"/>
      <c r="E30" s="649"/>
      <c r="F30" s="649"/>
      <c r="G30" s="649"/>
      <c r="H30" s="649"/>
      <c r="I30" s="649"/>
      <c r="J30" s="944"/>
      <c r="K30" s="649"/>
      <c r="L30" s="1253"/>
    </row>
    <row r="31" spans="1:12" x14ac:dyDescent="0.2">
      <c r="A31" s="942"/>
      <c r="B31" s="649"/>
      <c r="C31" s="649"/>
      <c r="D31" s="649"/>
      <c r="E31" s="649"/>
      <c r="F31" s="649"/>
      <c r="G31" s="649"/>
      <c r="H31" s="1173" t="s">
        <v>467</v>
      </c>
      <c r="I31" s="1174"/>
      <c r="J31" s="1175"/>
      <c r="K31" s="649"/>
      <c r="L31" s="1253"/>
    </row>
    <row r="32" spans="1:12" x14ac:dyDescent="0.2">
      <c r="A32" s="942"/>
      <c r="B32" s="658" t="s">
        <v>468</v>
      </c>
      <c r="C32" s="649"/>
      <c r="D32" s="649"/>
      <c r="E32" s="649"/>
      <c r="F32" s="649"/>
      <c r="G32" s="649"/>
      <c r="H32" s="1176" t="s">
        <v>456</v>
      </c>
      <c r="I32" s="945"/>
      <c r="J32" s="1176" t="s">
        <v>457</v>
      </c>
      <c r="K32" s="649"/>
      <c r="L32" s="1253"/>
    </row>
    <row r="33" spans="1:12" x14ac:dyDescent="0.2">
      <c r="A33" s="942"/>
      <c r="B33" s="649"/>
      <c r="C33" s="649"/>
      <c r="D33" s="649"/>
      <c r="E33" s="649"/>
      <c r="F33" s="649"/>
      <c r="G33" s="649"/>
      <c r="H33" s="1177"/>
      <c r="I33" s="946"/>
      <c r="J33" s="1177"/>
      <c r="K33" s="649"/>
      <c r="L33" s="1253"/>
    </row>
    <row r="34" spans="1:12" x14ac:dyDescent="0.2">
      <c r="A34" s="941" t="s">
        <v>469</v>
      </c>
      <c r="B34" s="658" t="s">
        <v>470</v>
      </c>
      <c r="C34" s="649"/>
      <c r="D34" s="658" t="s">
        <v>326</v>
      </c>
      <c r="E34" s="947"/>
      <c r="F34" s="948"/>
      <c r="G34" s="949"/>
      <c r="H34" s="1260"/>
      <c r="I34" s="680"/>
      <c r="J34" s="1260"/>
      <c r="K34" s="649"/>
      <c r="L34" s="1253"/>
    </row>
    <row r="35" spans="1:12" x14ac:dyDescent="0.2">
      <c r="A35" s="941"/>
      <c r="B35" s="658" t="s">
        <v>471</v>
      </c>
      <c r="C35" s="832"/>
      <c r="D35" s="950"/>
      <c r="E35" s="832"/>
      <c r="F35" s="1178"/>
      <c r="G35" s="1179"/>
      <c r="H35" s="1262"/>
      <c r="I35" s="680"/>
      <c r="J35" s="1262"/>
      <c r="K35" s="649"/>
      <c r="L35" s="1253"/>
    </row>
    <row r="36" spans="1:12" x14ac:dyDescent="0.2">
      <c r="A36" s="941" t="s">
        <v>472</v>
      </c>
      <c r="B36" s="658" t="s">
        <v>473</v>
      </c>
      <c r="C36" s="832"/>
      <c r="D36" s="950"/>
      <c r="E36" s="832"/>
      <c r="F36" s="1178"/>
      <c r="G36" s="1179"/>
      <c r="H36" s="1260"/>
      <c r="I36" s="680"/>
      <c r="J36" s="1260"/>
      <c r="K36" s="649"/>
      <c r="L36" s="1253"/>
    </row>
    <row r="37" spans="1:12" ht="15.75" thickBot="1" x14ac:dyDescent="0.25">
      <c r="A37" s="941"/>
      <c r="B37" s="649"/>
      <c r="C37" s="832"/>
      <c r="D37" s="832"/>
      <c r="E37" s="832"/>
      <c r="F37" s="832"/>
      <c r="G37" s="832"/>
      <c r="H37" s="1262"/>
      <c r="I37" s="680"/>
      <c r="J37" s="1262"/>
      <c r="K37" s="649"/>
      <c r="L37" s="1253"/>
    </row>
    <row r="38" spans="1:12" ht="15.75" thickBot="1" x14ac:dyDescent="0.25">
      <c r="A38" s="942"/>
      <c r="B38" s="649"/>
      <c r="C38" s="1184" t="s">
        <v>474</v>
      </c>
      <c r="D38" s="1184"/>
      <c r="E38" s="1184"/>
      <c r="F38" s="1184"/>
      <c r="G38" s="1184"/>
      <c r="H38" s="1263">
        <f>SUM(H34:H37)</f>
        <v>0</v>
      </c>
      <c r="I38" s="649"/>
      <c r="J38" s="1266">
        <f>SUM(J34:J37)</f>
        <v>0</v>
      </c>
      <c r="K38" s="649"/>
      <c r="L38" s="1252">
        <f>J38</f>
        <v>0</v>
      </c>
    </row>
    <row r="39" spans="1:12" x14ac:dyDescent="0.2">
      <c r="A39" s="951"/>
      <c r="B39" s="649"/>
      <c r="C39" s="832"/>
      <c r="D39" s="832"/>
      <c r="E39" s="832"/>
      <c r="F39" s="832"/>
      <c r="G39" s="832"/>
      <c r="H39" s="649"/>
      <c r="I39" s="649"/>
      <c r="J39" s="779"/>
      <c r="K39" s="649"/>
      <c r="L39" s="1253"/>
    </row>
    <row r="40" spans="1:12" x14ac:dyDescent="0.2">
      <c r="A40" s="951"/>
      <c r="B40" s="658" t="s">
        <v>475</v>
      </c>
      <c r="C40" s="832"/>
      <c r="D40" s="832"/>
      <c r="E40" s="832"/>
      <c r="F40" s="832"/>
      <c r="G40" s="832"/>
      <c r="H40" s="1173" t="s">
        <v>476</v>
      </c>
      <c r="I40" s="1174"/>
      <c r="J40" s="1175"/>
      <c r="K40" s="649"/>
      <c r="L40" s="1253"/>
    </row>
    <row r="41" spans="1:12" x14ac:dyDescent="0.2">
      <c r="A41" s="951"/>
      <c r="B41" s="649"/>
      <c r="C41" s="832"/>
      <c r="D41" s="832"/>
      <c r="E41" s="832"/>
      <c r="F41" s="832"/>
      <c r="G41" s="832"/>
      <c r="H41" s="1176" t="s">
        <v>456</v>
      </c>
      <c r="I41" s="945"/>
      <c r="J41" s="1176" t="s">
        <v>457</v>
      </c>
      <c r="K41" s="649"/>
      <c r="L41" s="1253"/>
    </row>
    <row r="42" spans="1:12" x14ac:dyDescent="0.2">
      <c r="A42" s="951"/>
      <c r="B42" s="649"/>
      <c r="C42" s="832"/>
      <c r="D42" s="832"/>
      <c r="E42" s="832"/>
      <c r="F42" s="832"/>
      <c r="G42" s="832"/>
      <c r="H42" s="1177"/>
      <c r="I42" s="946"/>
      <c r="J42" s="1177"/>
      <c r="K42" s="649"/>
      <c r="L42" s="1253"/>
    </row>
    <row r="43" spans="1:12" x14ac:dyDescent="0.2">
      <c r="A43" s="941" t="s">
        <v>477</v>
      </c>
      <c r="B43" s="658" t="s">
        <v>478</v>
      </c>
      <c r="C43" s="832"/>
      <c r="D43" s="950"/>
      <c r="E43" s="832"/>
      <c r="F43" s="1178"/>
      <c r="G43" s="1179"/>
      <c r="H43" s="1259"/>
      <c r="I43" s="649"/>
      <c r="J43" s="1259"/>
      <c r="K43" s="649"/>
      <c r="L43" s="1253"/>
    </row>
    <row r="44" spans="1:12" x14ac:dyDescent="0.2">
      <c r="A44" s="941"/>
      <c r="B44" s="649"/>
      <c r="C44" s="832"/>
      <c r="D44" s="832"/>
      <c r="E44" s="832"/>
      <c r="F44" s="832"/>
      <c r="G44" s="952"/>
      <c r="H44" s="1262"/>
      <c r="I44" s="649"/>
      <c r="J44" s="1262"/>
      <c r="K44" s="649"/>
      <c r="L44" s="1253"/>
    </row>
    <row r="45" spans="1:12" x14ac:dyDescent="0.2">
      <c r="A45" s="941" t="s">
        <v>477</v>
      </c>
      <c r="B45" s="658" t="s">
        <v>479</v>
      </c>
      <c r="C45" s="832"/>
      <c r="D45" s="950"/>
      <c r="E45" s="832"/>
      <c r="F45" s="948"/>
      <c r="G45" s="949"/>
      <c r="H45" s="1260"/>
      <c r="I45" s="649"/>
      <c r="J45" s="1260"/>
      <c r="K45" s="649"/>
      <c r="L45" s="1253"/>
    </row>
    <row r="46" spans="1:12" ht="15.75" thickBot="1" x14ac:dyDescent="0.25">
      <c r="A46" s="941"/>
      <c r="B46" s="649"/>
      <c r="C46" s="832"/>
      <c r="D46" s="832"/>
      <c r="E46" s="832"/>
      <c r="F46" s="832"/>
      <c r="G46" s="952"/>
      <c r="H46" s="1262"/>
      <c r="I46" s="649"/>
      <c r="J46" s="1262"/>
      <c r="K46" s="649"/>
      <c r="L46" s="1253"/>
    </row>
    <row r="47" spans="1:12" ht="15.75" thickBot="1" x14ac:dyDescent="0.25">
      <c r="A47" s="951"/>
      <c r="B47" s="1180" t="s">
        <v>480</v>
      </c>
      <c r="C47" s="1181"/>
      <c r="D47" s="1181"/>
      <c r="E47" s="1181"/>
      <c r="F47" s="1181"/>
      <c r="G47" s="1181"/>
      <c r="H47" s="1267">
        <f>SUM(H43:H46)</f>
        <v>0</v>
      </c>
      <c r="I47" s="649"/>
      <c r="J47" s="1266">
        <f>SUM(J43:J46)</f>
        <v>0</v>
      </c>
      <c r="K47" s="649"/>
      <c r="L47" s="1252">
        <f>J47</f>
        <v>0</v>
      </c>
    </row>
    <row r="48" spans="1:12" x14ac:dyDescent="0.2">
      <c r="A48" s="951"/>
      <c r="B48" s="649"/>
      <c r="C48" s="649"/>
      <c r="D48" s="649"/>
      <c r="E48" s="649"/>
      <c r="F48" s="649"/>
      <c r="G48" s="649"/>
      <c r="H48" s="831"/>
      <c r="I48" s="649"/>
      <c r="J48" s="649"/>
      <c r="K48" s="649"/>
      <c r="L48" s="1253"/>
    </row>
    <row r="49" spans="1:12" ht="16.5" thickBot="1" x14ac:dyDescent="0.3">
      <c r="A49" s="953" t="s">
        <v>481</v>
      </c>
      <c r="B49" s="954" t="s">
        <v>471</v>
      </c>
      <c r="C49" s="955"/>
      <c r="D49" s="955"/>
      <c r="E49" s="955"/>
      <c r="F49" s="931"/>
      <c r="G49" s="715" t="s">
        <v>482</v>
      </c>
      <c r="H49" s="1268"/>
      <c r="I49" s="650"/>
      <c r="J49" s="1270"/>
      <c r="K49" s="649"/>
      <c r="L49" s="1254">
        <f>J49</f>
        <v>0</v>
      </c>
    </row>
    <row r="50" spans="1:12" ht="15.75" thickBot="1" x14ac:dyDescent="0.25">
      <c r="A50" s="951"/>
      <c r="B50" s="955"/>
      <c r="C50" s="956"/>
      <c r="D50" s="923"/>
      <c r="E50" s="923"/>
      <c r="F50" s="931"/>
      <c r="G50" s="923" t="s">
        <v>483</v>
      </c>
      <c r="H50" s="1269">
        <f>SUM(H23:H28)+SUM(H34:H36)+SUM(H43:H45)+H49</f>
        <v>0</v>
      </c>
      <c r="I50" s="650"/>
      <c r="J50" s="1269">
        <f>SUM(J23:J28)+SUM(J34:J36)+SUM(J43:J45)+J49</f>
        <v>0</v>
      </c>
      <c r="K50" s="649"/>
      <c r="L50" s="1253"/>
    </row>
    <row r="51" spans="1:12" x14ac:dyDescent="0.2">
      <c r="A51" s="951"/>
      <c r="B51" s="956"/>
      <c r="C51" s="956"/>
      <c r="D51" s="956"/>
      <c r="E51" s="649"/>
      <c r="F51" s="649"/>
      <c r="G51" s="649"/>
      <c r="H51" s="649"/>
      <c r="I51" s="649"/>
      <c r="J51" s="649"/>
      <c r="K51" s="649"/>
      <c r="L51" s="1253"/>
    </row>
    <row r="52" spans="1:12" x14ac:dyDescent="0.2">
      <c r="A52" s="951"/>
      <c r="B52" s="957"/>
      <c r="C52" s="957"/>
      <c r="D52" s="957"/>
      <c r="E52" s="668"/>
      <c r="F52" s="835"/>
      <c r="G52" s="835"/>
      <c r="H52" s="835"/>
      <c r="I52" s="835"/>
      <c r="J52" s="835"/>
      <c r="K52" s="835"/>
      <c r="L52" s="1255"/>
    </row>
    <row r="53" spans="1:12" x14ac:dyDescent="0.2">
      <c r="A53" s="951"/>
      <c r="B53" s="832"/>
      <c r="C53" s="832"/>
      <c r="D53" s="832"/>
      <c r="E53" s="778" t="s">
        <v>484</v>
      </c>
      <c r="F53" s="649"/>
      <c r="G53" s="649"/>
      <c r="H53" s="649"/>
      <c r="I53" s="649"/>
      <c r="J53" s="649"/>
      <c r="K53" s="649"/>
      <c r="L53" s="1256">
        <f>SUM(L18:L47)</f>
        <v>0</v>
      </c>
    </row>
    <row r="54" spans="1:12" x14ac:dyDescent="0.2">
      <c r="A54" s="951"/>
      <c r="B54" s="832"/>
      <c r="C54" s="832"/>
      <c r="D54" s="832"/>
      <c r="E54" s="778" t="s">
        <v>485</v>
      </c>
      <c r="F54" s="958">
        <v>0.14000000000000001</v>
      </c>
      <c r="G54" s="649" t="s">
        <v>486</v>
      </c>
      <c r="H54" s="959">
        <f>L53</f>
        <v>0</v>
      </c>
      <c r="I54" s="649"/>
      <c r="J54" s="649"/>
      <c r="K54" s="649"/>
      <c r="L54" s="1253">
        <f>F54*L53</f>
        <v>0</v>
      </c>
    </row>
    <row r="55" spans="1:12" ht="15.75" thickBot="1" x14ac:dyDescent="0.25">
      <c r="A55" s="951"/>
      <c r="B55" s="832"/>
      <c r="C55" s="832"/>
      <c r="D55" s="832"/>
      <c r="E55" s="680" t="s">
        <v>487</v>
      </c>
      <c r="F55" s="649"/>
      <c r="G55" s="649"/>
      <c r="H55" s="649"/>
      <c r="I55" s="649"/>
      <c r="J55" s="649"/>
      <c r="K55" s="649"/>
      <c r="L55" s="1257">
        <f>L49</f>
        <v>0</v>
      </c>
    </row>
    <row r="56" spans="1:12" ht="15.75" thickBot="1" x14ac:dyDescent="0.25">
      <c r="A56" s="951"/>
      <c r="B56" s="960"/>
      <c r="C56" s="960"/>
      <c r="D56" s="960"/>
      <c r="E56" s="1182" t="s">
        <v>488</v>
      </c>
      <c r="F56" s="1183"/>
      <c r="G56" s="1183"/>
      <c r="H56" s="1183"/>
      <c r="I56" s="705"/>
      <c r="J56" s="705"/>
      <c r="K56" s="705"/>
      <c r="L56" s="1258">
        <f>L53+L54+L55</f>
        <v>0</v>
      </c>
    </row>
    <row r="57" spans="1:12" ht="15.75" thickBot="1" x14ac:dyDescent="0.25">
      <c r="A57" s="961"/>
      <c r="B57" s="962" t="s">
        <v>489</v>
      </c>
      <c r="C57" s="727"/>
      <c r="D57" s="727"/>
      <c r="E57" s="727"/>
      <c r="F57" s="727"/>
      <c r="G57" s="727"/>
      <c r="H57" s="727"/>
      <c r="I57" s="727"/>
      <c r="J57" s="727"/>
      <c r="K57" s="727"/>
      <c r="L57" s="963"/>
    </row>
    <row r="58" spans="1:12" ht="15.75" thickTop="1" x14ac:dyDescent="0.2"/>
  </sheetData>
  <mergeCells count="18">
    <mergeCell ref="E6:L7"/>
    <mergeCell ref="E11:L11"/>
    <mergeCell ref="E12:J12"/>
    <mergeCell ref="A18:A21"/>
    <mergeCell ref="H21:H22"/>
    <mergeCell ref="J21:J22"/>
    <mergeCell ref="E56:H56"/>
    <mergeCell ref="H31:J31"/>
    <mergeCell ref="H32:H33"/>
    <mergeCell ref="J32:J33"/>
    <mergeCell ref="F35:G35"/>
    <mergeCell ref="F36:G36"/>
    <mergeCell ref="C38:G38"/>
    <mergeCell ref="H40:J40"/>
    <mergeCell ref="H41:H42"/>
    <mergeCell ref="J41:J42"/>
    <mergeCell ref="F43:G43"/>
    <mergeCell ref="B47:G4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J105"/>
  <sheetViews>
    <sheetView tabSelected="1" zoomScale="75" zoomScaleNormal="75" zoomScaleSheetLayoutView="69" workbookViewId="0">
      <selection activeCell="D6" sqref="D6"/>
    </sheetView>
  </sheetViews>
  <sheetFormatPr defaultRowHeight="15" x14ac:dyDescent="0.2"/>
  <cols>
    <col min="1" max="1" width="16.33203125" customWidth="1"/>
    <col min="2" max="2" width="6.33203125" customWidth="1"/>
    <col min="3" max="3" width="12.5546875" customWidth="1"/>
    <col min="4" max="4" width="32.21875" customWidth="1"/>
    <col min="5" max="5" width="19" customWidth="1"/>
    <col min="6" max="6" width="16.44140625" customWidth="1"/>
    <col min="7" max="7" width="18.21875" customWidth="1"/>
    <col min="8" max="8" width="16.44140625" customWidth="1"/>
    <col min="9" max="9" width="5.44140625" customWidth="1"/>
    <col min="10" max="10" width="8.6640625" customWidth="1"/>
  </cols>
  <sheetData>
    <row r="1" spans="1:10" ht="61.5" customHeight="1" thickTop="1" thickBot="1" x14ac:dyDescent="0.25">
      <c r="A1" s="974" t="s">
        <v>302</v>
      </c>
      <c r="B1" s="975"/>
      <c r="C1" s="975"/>
      <c r="D1" s="975"/>
      <c r="E1" s="975"/>
      <c r="F1" s="975"/>
      <c r="G1" s="975"/>
      <c r="H1" s="976"/>
    </row>
    <row r="2" spans="1:10" ht="42" customHeight="1" thickTop="1" x14ac:dyDescent="0.2">
      <c r="A2" s="417"/>
      <c r="B2" s="184"/>
      <c r="C2" s="184"/>
      <c r="D2" s="184"/>
      <c r="E2" s="995" t="s">
        <v>179</v>
      </c>
      <c r="F2" s="996"/>
      <c r="G2" s="996"/>
      <c r="H2" s="588"/>
    </row>
    <row r="3" spans="1:10" ht="34.5" customHeight="1" thickBot="1" x14ac:dyDescent="0.25">
      <c r="A3" s="416"/>
      <c r="B3" s="138"/>
      <c r="C3" s="138"/>
      <c r="D3" s="138"/>
      <c r="E3" s="1003" t="str">
        <f>CONCATENATE(D7,": ",D17," FEES")</f>
        <v>BUILDING PROJECT: 2007 &amp; 2008 FEES</v>
      </c>
      <c r="F3" s="1004"/>
      <c r="G3" s="1004"/>
      <c r="H3" s="633" t="s">
        <v>303</v>
      </c>
    </row>
    <row r="4" spans="1:10" ht="18" customHeight="1" thickTop="1" x14ac:dyDescent="0.2">
      <c r="A4" s="610"/>
      <c r="B4" s="611"/>
      <c r="C4" s="612" t="s">
        <v>183</v>
      </c>
      <c r="D4" s="173"/>
      <c r="E4" s="467" t="s">
        <v>190</v>
      </c>
      <c r="F4" s="988"/>
      <c r="G4" s="988"/>
      <c r="H4" s="63"/>
      <c r="I4" s="3"/>
      <c r="J4" s="3"/>
    </row>
    <row r="5" spans="1:10" ht="18" customHeight="1" x14ac:dyDescent="0.2">
      <c r="A5" s="613"/>
      <c r="B5" s="614" t="s">
        <v>133</v>
      </c>
      <c r="C5" s="615" t="str">
        <f>IF(D5="","ERROR","")</f>
        <v>ERROR</v>
      </c>
      <c r="D5" s="174"/>
      <c r="E5" s="467" t="s">
        <v>191</v>
      </c>
      <c r="F5" s="176"/>
      <c r="G5" s="177"/>
      <c r="H5" s="589"/>
      <c r="I5" s="3"/>
      <c r="J5" s="3"/>
    </row>
    <row r="6" spans="1:10" ht="18" customHeight="1" x14ac:dyDescent="0.2">
      <c r="A6" s="613"/>
      <c r="B6" s="614" t="s">
        <v>184</v>
      </c>
      <c r="C6" s="338" t="s">
        <v>188</v>
      </c>
      <c r="D6" s="175"/>
      <c r="E6" s="470" t="s">
        <v>212</v>
      </c>
      <c r="F6" s="496"/>
      <c r="G6" s="178"/>
      <c r="H6" s="589"/>
      <c r="I6" s="3"/>
      <c r="J6" s="3"/>
    </row>
    <row r="7" spans="1:10" ht="18" customHeight="1" x14ac:dyDescent="0.2">
      <c r="A7" s="142"/>
      <c r="B7" s="616" t="s">
        <v>126</v>
      </c>
      <c r="C7" s="339" t="str">
        <f>IF(D7="ENGINEERING PROJECT","E",IF(D7="BUILDING PROJECT","B"))</f>
        <v>B</v>
      </c>
      <c r="D7" s="162" t="s">
        <v>141</v>
      </c>
      <c r="E7" s="495" t="s">
        <v>283</v>
      </c>
      <c r="F7" s="1020"/>
      <c r="G7" s="1021"/>
      <c r="H7" s="589"/>
      <c r="I7" s="3"/>
      <c r="J7" s="3"/>
    </row>
    <row r="8" spans="1:10" ht="18" customHeight="1" x14ac:dyDescent="0.2">
      <c r="A8" s="142"/>
      <c r="B8" s="140"/>
      <c r="C8" s="535" t="s">
        <v>299</v>
      </c>
      <c r="D8" s="536" t="s">
        <v>301</v>
      </c>
      <c r="E8" s="537" t="str">
        <f>IF($D$8="Yes", "NO OF DAYS","")</f>
        <v/>
      </c>
      <c r="F8" s="538">
        <v>1</v>
      </c>
      <c r="G8" s="539" t="str">
        <f>IF($D$8="Yes", "RATE","")</f>
        <v/>
      </c>
      <c r="H8" s="540">
        <v>0</v>
      </c>
      <c r="I8" s="3"/>
      <c r="J8" s="3"/>
    </row>
    <row r="9" spans="1:10" ht="18" customHeight="1" x14ac:dyDescent="0.2">
      <c r="A9" s="613"/>
      <c r="B9" s="616"/>
      <c r="C9" s="617" t="s">
        <v>118</v>
      </c>
      <c r="D9" s="992"/>
      <c r="E9" s="993"/>
      <c r="F9" s="993"/>
      <c r="G9" s="993"/>
      <c r="H9" s="1007"/>
      <c r="I9" s="3"/>
      <c r="J9" s="3"/>
    </row>
    <row r="10" spans="1:10" ht="18" customHeight="1" thickBot="1" x14ac:dyDescent="0.25">
      <c r="A10" s="618"/>
      <c r="B10" s="619"/>
      <c r="C10" s="620"/>
      <c r="D10" s="1017"/>
      <c r="E10" s="1018"/>
      <c r="F10" s="1018"/>
      <c r="G10" s="1018"/>
      <c r="H10" s="1019"/>
      <c r="I10" s="3"/>
      <c r="J10" s="3"/>
    </row>
    <row r="11" spans="1:10" ht="18" customHeight="1" thickTop="1" x14ac:dyDescent="0.2">
      <c r="A11" s="621"/>
      <c r="B11" s="622"/>
      <c r="C11" s="623" t="s">
        <v>119</v>
      </c>
      <c r="D11" s="1008"/>
      <c r="E11" s="1009"/>
      <c r="F11" s="1009"/>
      <c r="G11" s="1010"/>
      <c r="H11" s="590"/>
      <c r="I11" s="3"/>
      <c r="J11" s="3"/>
    </row>
    <row r="12" spans="1:10" ht="18" customHeight="1" x14ac:dyDescent="0.2">
      <c r="A12" s="613"/>
      <c r="B12" s="616"/>
      <c r="C12" s="617" t="s">
        <v>19</v>
      </c>
      <c r="D12" s="992"/>
      <c r="E12" s="993"/>
      <c r="F12" s="993"/>
      <c r="G12" s="994"/>
      <c r="H12" s="590"/>
      <c r="I12" s="3"/>
      <c r="J12" s="3"/>
    </row>
    <row r="13" spans="1:10" ht="18" customHeight="1" x14ac:dyDescent="0.2">
      <c r="A13" s="624"/>
      <c r="B13" s="616"/>
      <c r="C13" s="625" t="s">
        <v>185</v>
      </c>
      <c r="D13" s="179"/>
      <c r="E13" s="133" t="s">
        <v>189</v>
      </c>
      <c r="F13" s="468"/>
      <c r="G13" s="470" t="s">
        <v>212</v>
      </c>
      <c r="H13" s="608"/>
      <c r="I13" s="3"/>
      <c r="J13" s="3"/>
    </row>
    <row r="14" spans="1:10" ht="18" customHeight="1" x14ac:dyDescent="0.2">
      <c r="A14" s="139" t="s">
        <v>114</v>
      </c>
      <c r="B14" s="140"/>
      <c r="C14" s="340">
        <f>IF(D14="NONE","NONE",D14)</f>
        <v>0</v>
      </c>
      <c r="D14" s="180"/>
      <c r="E14" s="161" t="str">
        <f>IF(D14="","&lt;ERROR","")</f>
        <v>&lt;ERROR</v>
      </c>
      <c r="F14" s="49"/>
      <c r="G14" s="49"/>
      <c r="H14" s="609"/>
      <c r="I14" s="3"/>
      <c r="J14" s="3"/>
    </row>
    <row r="15" spans="1:10" ht="18" customHeight="1" x14ac:dyDescent="0.2">
      <c r="A15" s="613"/>
      <c r="B15" s="629"/>
      <c r="C15" s="617" t="s">
        <v>182</v>
      </c>
      <c r="D15" s="174"/>
      <c r="E15" s="161" t="str">
        <f>IF(D15="","&lt;ERROR","")</f>
        <v>&lt;ERROR</v>
      </c>
      <c r="F15" s="49"/>
      <c r="G15" s="49"/>
      <c r="H15" s="607"/>
      <c r="I15" s="3"/>
      <c r="J15" s="3"/>
    </row>
    <row r="16" spans="1:10" ht="18" customHeight="1" x14ac:dyDescent="0.2">
      <c r="A16" s="613"/>
      <c r="B16" s="629"/>
      <c r="C16" s="617" t="s">
        <v>33</v>
      </c>
      <c r="D16" s="181"/>
      <c r="E16" s="1005" t="s">
        <v>269</v>
      </c>
      <c r="F16" s="1006"/>
      <c r="G16" s="469" t="str">
        <f>IF(C17=4," No 28643 of 31 March 2006",IF(C17=5,"No 29729 of 30 March 2007",IF(C17=6,"No ….. of 1 April 2008",IF(C17=7," No ……. of 1 April 2009",""))))</f>
        <v>No 29729 of 30 March 2007</v>
      </c>
      <c r="H16" s="592"/>
      <c r="I16" s="3"/>
      <c r="J16" s="3"/>
    </row>
    <row r="17" spans="1:10" ht="18" customHeight="1" x14ac:dyDescent="0.2">
      <c r="A17" s="139" t="s">
        <v>181</v>
      </c>
      <c r="B17" s="145"/>
      <c r="C17" s="415">
        <f>IF(D17="2007 &amp; 2008",5,IF(D17=2008,6,IF(D17=2009,7,IF(D17=2006,4))))</f>
        <v>5</v>
      </c>
      <c r="D17" s="413" t="s">
        <v>270</v>
      </c>
      <c r="E17" s="146"/>
      <c r="F17" s="147"/>
      <c r="G17" s="147"/>
      <c r="H17" s="593"/>
      <c r="I17" s="3"/>
      <c r="J17" s="3"/>
    </row>
    <row r="18" spans="1:10" ht="18" customHeight="1" x14ac:dyDescent="0.2">
      <c r="A18" s="139" t="s">
        <v>127</v>
      </c>
      <c r="B18" s="145"/>
      <c r="C18" s="144"/>
      <c r="D18" s="163" t="str">
        <f>IF($H$38&lt;H26,"TIME BASED FEES","PERCENTAGE BASED FEES")</f>
        <v>TIME BASED FEES</v>
      </c>
      <c r="E18" s="148"/>
      <c r="F18" s="149"/>
      <c r="G18" s="149"/>
      <c r="H18" s="594"/>
      <c r="I18" s="3"/>
      <c r="J18" s="3"/>
    </row>
    <row r="19" spans="1:10" ht="18" customHeight="1" x14ac:dyDescent="0.2">
      <c r="A19" s="626"/>
      <c r="B19" s="147"/>
      <c r="C19" s="627" t="s">
        <v>262</v>
      </c>
      <c r="D19" s="414">
        <v>1</v>
      </c>
      <c r="E19" s="149"/>
      <c r="F19" s="149"/>
      <c r="G19" s="149"/>
      <c r="H19" s="594"/>
      <c r="I19" s="3"/>
      <c r="J19" s="3"/>
    </row>
    <row r="20" spans="1:10" ht="18" customHeight="1" x14ac:dyDescent="0.2">
      <c r="A20" s="628"/>
      <c r="B20" s="629"/>
      <c r="C20" s="630" t="s">
        <v>135</v>
      </c>
      <c r="D20" s="181"/>
      <c r="E20" s="136"/>
      <c r="F20" s="149"/>
      <c r="G20" s="149"/>
      <c r="H20" s="594"/>
      <c r="I20" s="3"/>
      <c r="J20" s="3"/>
    </row>
    <row r="21" spans="1:10" ht="18" customHeight="1" x14ac:dyDescent="0.2">
      <c r="A21" s="613"/>
      <c r="B21" s="616"/>
      <c r="C21" s="617" t="s">
        <v>20</v>
      </c>
      <c r="D21" s="175"/>
      <c r="E21" s="121"/>
      <c r="F21" s="151"/>
      <c r="G21" s="150"/>
      <c r="H21" s="63"/>
      <c r="I21" s="3"/>
      <c r="J21" s="3"/>
    </row>
    <row r="22" spans="1:10" ht="18" customHeight="1" x14ac:dyDescent="0.2">
      <c r="A22" s="613"/>
      <c r="B22" s="616"/>
      <c r="C22" s="617" t="s">
        <v>120</v>
      </c>
      <c r="D22" s="175"/>
      <c r="E22" s="152"/>
      <c r="F22" s="150"/>
      <c r="G22" s="150"/>
      <c r="H22" s="63"/>
      <c r="I22" s="3"/>
      <c r="J22" s="3"/>
    </row>
    <row r="23" spans="1:10" ht="18" customHeight="1" x14ac:dyDescent="0.2">
      <c r="A23" s="613"/>
      <c r="B23" s="616"/>
      <c r="C23" s="617" t="s">
        <v>186</v>
      </c>
      <c r="D23" s="175"/>
      <c r="E23" s="49"/>
      <c r="F23" s="49"/>
      <c r="G23" s="141"/>
      <c r="H23" s="589"/>
      <c r="I23" s="3"/>
      <c r="J23" s="3"/>
    </row>
    <row r="24" spans="1:10" ht="18" customHeight="1" x14ac:dyDescent="0.2">
      <c r="A24" s="532"/>
      <c r="B24" s="533"/>
      <c r="C24" s="531" t="str">
        <f>IF(E24=1,"STAGE COMPLETED",IF(E24=5,"STAGE COMPLETED","STAGE"))</f>
        <v>STAGE COMPLETED</v>
      </c>
      <c r="D24" s="164" t="s">
        <v>268</v>
      </c>
      <c r="E24" s="586">
        <f>IF(D24="Preliminary design",1,IF(D24="Design &amp; tender",2,IF(D24="Working drawing",3,IF(D24="Construction",4,IF(D24="Completion",5)))))</f>
        <v>1</v>
      </c>
      <c r="F24" s="149"/>
      <c r="G24" s="141"/>
      <c r="H24" s="594"/>
      <c r="I24" s="3"/>
      <c r="J24" s="3"/>
    </row>
    <row r="25" spans="1:10" ht="18" customHeight="1" x14ac:dyDescent="0.2">
      <c r="A25" s="532"/>
      <c r="B25" s="533"/>
      <c r="C25" s="534" t="s">
        <v>298</v>
      </c>
      <c r="D25" s="530">
        <v>1</v>
      </c>
      <c r="E25" s="148"/>
      <c r="F25" s="149"/>
      <c r="G25" s="141"/>
      <c r="H25" s="594"/>
      <c r="I25" s="3"/>
      <c r="J25" s="3"/>
    </row>
    <row r="26" spans="1:10" ht="18" customHeight="1" thickBot="1" x14ac:dyDescent="0.25">
      <c r="A26" s="1014" t="s">
        <v>213</v>
      </c>
      <c r="B26" s="1015"/>
      <c r="C26" s="1016"/>
      <c r="D26" s="165" t="s">
        <v>187</v>
      </c>
      <c r="E26" s="148"/>
      <c r="F26" s="149"/>
      <c r="G26" s="141"/>
      <c r="H26" s="591">
        <f>IF('Input Data'!$C$17=5,Scales!C3)</f>
        <v>366000</v>
      </c>
      <c r="I26" s="3"/>
      <c r="J26" s="3"/>
    </row>
    <row r="27" spans="1:10" ht="18" hidden="1" customHeight="1" thickTop="1" thickBot="1" x14ac:dyDescent="0.25">
      <c r="A27" s="120"/>
      <c r="B27" s="121"/>
      <c r="C27" s="121"/>
      <c r="D27" s="169"/>
      <c r="E27" s="170"/>
      <c r="F27" s="171"/>
      <c r="G27" s="172"/>
      <c r="H27" s="589"/>
      <c r="I27" s="3"/>
      <c r="J27" s="3"/>
    </row>
    <row r="28" spans="1:10" ht="91.5" customHeight="1" thickTop="1" thickBot="1" x14ac:dyDescent="0.25">
      <c r="A28" s="989" t="s">
        <v>210</v>
      </c>
      <c r="B28" s="990"/>
      <c r="C28" s="990"/>
      <c r="D28" s="991"/>
      <c r="E28" s="555" t="s">
        <v>234</v>
      </c>
      <c r="F28" s="555" t="s">
        <v>231</v>
      </c>
      <c r="G28" s="183" t="s">
        <v>232</v>
      </c>
      <c r="H28" s="595" t="s">
        <v>138</v>
      </c>
      <c r="I28" s="3"/>
      <c r="J28" s="3"/>
    </row>
    <row r="29" spans="1:10" ht="24.75" customHeight="1" thickBot="1" x14ac:dyDescent="0.25">
      <c r="A29" s="1036" t="s">
        <v>225</v>
      </c>
      <c r="B29" s="1037"/>
      <c r="C29" s="1037"/>
      <c r="D29" s="1038"/>
      <c r="E29" s="556" t="s">
        <v>261</v>
      </c>
      <c r="F29" s="557">
        <f>IF(E29="ESTIMATES ONLY",1,2)</f>
        <v>1</v>
      </c>
      <c r="G29" s="182"/>
      <c r="H29" s="182"/>
      <c r="I29" s="3"/>
      <c r="J29" s="3"/>
    </row>
    <row r="30" spans="1:10" ht="45" customHeight="1" thickTop="1" x14ac:dyDescent="0.2">
      <c r="A30" s="983" t="s">
        <v>215</v>
      </c>
      <c r="B30" s="984"/>
      <c r="C30" s="984"/>
      <c r="D30" s="985"/>
      <c r="E30" s="558"/>
      <c r="F30" s="558"/>
      <c r="G30" s="497"/>
      <c r="H30" s="596">
        <f t="shared" ref="H30:H37" si="0">IF($C$7="b",IF($E$24&lt;4,E30,IF($E$24=4,F30,IF($E$24=5,G30))))</f>
        <v>0</v>
      </c>
      <c r="I30" s="3"/>
      <c r="J30" s="3"/>
    </row>
    <row r="31" spans="1:10" ht="33" customHeight="1" x14ac:dyDescent="0.2">
      <c r="A31" s="980" t="s">
        <v>216</v>
      </c>
      <c r="B31" s="981"/>
      <c r="C31" s="981"/>
      <c r="D31" s="982"/>
      <c r="E31" s="559"/>
      <c r="F31" s="559"/>
      <c r="G31" s="498"/>
      <c r="H31" s="597">
        <f t="shared" si="0"/>
        <v>0</v>
      </c>
      <c r="J31" s="3"/>
    </row>
    <row r="32" spans="1:10" ht="33" customHeight="1" x14ac:dyDescent="0.2">
      <c r="A32" s="980" t="s">
        <v>217</v>
      </c>
      <c r="B32" s="986"/>
      <c r="C32" s="986"/>
      <c r="D32" s="987"/>
      <c r="E32" s="559"/>
      <c r="F32" s="559"/>
      <c r="G32" s="498"/>
      <c r="H32" s="597">
        <f t="shared" si="0"/>
        <v>0</v>
      </c>
      <c r="J32" s="3"/>
    </row>
    <row r="33" spans="1:10" ht="33" customHeight="1" x14ac:dyDescent="0.2">
      <c r="A33" s="980" t="s">
        <v>218</v>
      </c>
      <c r="B33" s="986"/>
      <c r="C33" s="986"/>
      <c r="D33" s="987"/>
      <c r="E33" s="559"/>
      <c r="F33" s="559"/>
      <c r="G33" s="498"/>
      <c r="H33" s="597">
        <f t="shared" si="0"/>
        <v>0</v>
      </c>
      <c r="J33" s="3"/>
    </row>
    <row r="34" spans="1:10" ht="43.5" customHeight="1" x14ac:dyDescent="0.2">
      <c r="A34" s="980" t="s">
        <v>219</v>
      </c>
      <c r="B34" s="981"/>
      <c r="C34" s="981"/>
      <c r="D34" s="982"/>
      <c r="E34" s="559"/>
      <c r="F34" s="559"/>
      <c r="G34" s="498"/>
      <c r="H34" s="597">
        <f t="shared" si="0"/>
        <v>0</v>
      </c>
      <c r="J34" s="3"/>
    </row>
    <row r="35" spans="1:10" ht="43.5" customHeight="1" x14ac:dyDescent="0.2">
      <c r="A35" s="980" t="s">
        <v>220</v>
      </c>
      <c r="B35" s="981"/>
      <c r="C35" s="981"/>
      <c r="D35" s="982"/>
      <c r="E35" s="559"/>
      <c r="F35" s="559"/>
      <c r="G35" s="498"/>
      <c r="H35" s="597">
        <f t="shared" si="0"/>
        <v>0</v>
      </c>
      <c r="J35" s="3"/>
    </row>
    <row r="36" spans="1:10" ht="44.25" customHeight="1" x14ac:dyDescent="0.2">
      <c r="A36" s="980" t="s">
        <v>221</v>
      </c>
      <c r="B36" s="981"/>
      <c r="C36" s="981"/>
      <c r="D36" s="982"/>
      <c r="E36" s="559"/>
      <c r="F36" s="559"/>
      <c r="G36" s="498"/>
      <c r="H36" s="597">
        <f t="shared" si="0"/>
        <v>0</v>
      </c>
      <c r="J36" s="3"/>
    </row>
    <row r="37" spans="1:10" ht="48" customHeight="1" thickBot="1" x14ac:dyDescent="0.25">
      <c r="A37" s="977" t="s">
        <v>222</v>
      </c>
      <c r="B37" s="978"/>
      <c r="C37" s="978"/>
      <c r="D37" s="979"/>
      <c r="E37" s="560"/>
      <c r="F37" s="560"/>
      <c r="G37" s="499"/>
      <c r="H37" s="598">
        <f t="shared" si="0"/>
        <v>0</v>
      </c>
      <c r="J37" s="3"/>
    </row>
    <row r="38" spans="1:10" ht="31.5" customHeight="1" thickBot="1" x14ac:dyDescent="0.25">
      <c r="A38" s="1011" t="str">
        <f>CONCATENATE("TOTAL VALUE OF ALL WORK BY THE ENGINEER APPROPRIATE TO CLAUSE ",IF(D17=2003,"20. (1)","3.2.3"), " OF THE GAZETTE")</f>
        <v>TOTAL VALUE OF ALL WORK BY THE ENGINEER APPROPRIATE TO CLAUSE 3.2.3 OF THE GAZETTE</v>
      </c>
      <c r="B38" s="1012"/>
      <c r="C38" s="1012"/>
      <c r="D38" s="1013"/>
      <c r="E38" s="561">
        <f>SUM($E$30:$E$37)</f>
        <v>0</v>
      </c>
      <c r="F38" s="561">
        <f>SUM(F30:F37)</f>
        <v>0</v>
      </c>
      <c r="G38" s="500">
        <f>SUM(G30:G37)</f>
        <v>0</v>
      </c>
      <c r="H38" s="599">
        <f>SUM(H30:H37)</f>
        <v>0</v>
      </c>
    </row>
    <row r="39" spans="1:10" ht="31.5" customHeight="1" thickBot="1" x14ac:dyDescent="0.25">
      <c r="A39" s="1033" t="str">
        <f>IF(E24=5,IF(G38=H45,"","THE VALUE OF ( C) MUST BE THE SAME AS (D)"),"")</f>
        <v/>
      </c>
      <c r="B39" s="1034"/>
      <c r="C39" s="1034"/>
      <c r="D39" s="1034"/>
      <c r="E39" s="1035"/>
      <c r="F39" s="348" t="str">
        <f>IF($E$24=5,IF(#REF!=#REF!,"","ERROR"),"")</f>
        <v/>
      </c>
      <c r="G39" s="348" t="str">
        <f>IF($E$24=5,IF($H$45=$G$38,"","ERROR"),"")</f>
        <v/>
      </c>
      <c r="H39" s="600"/>
    </row>
    <row r="40" spans="1:10" ht="6.75" customHeight="1" thickTop="1" thickBot="1" x14ac:dyDescent="0.25">
      <c r="A40" s="341"/>
      <c r="B40" s="342"/>
      <c r="C40" s="342"/>
      <c r="D40" s="342"/>
      <c r="E40" s="343"/>
      <c r="F40" s="344"/>
      <c r="G40" s="344"/>
      <c r="H40" s="601"/>
    </row>
    <row r="41" spans="1:10" ht="8.25" customHeight="1" thickBot="1" x14ac:dyDescent="0.25">
      <c r="A41" s="1001"/>
      <c r="B41" s="1002"/>
      <c r="C41" s="1002"/>
      <c r="D41" s="1002"/>
      <c r="E41" s="345"/>
      <c r="F41" s="346"/>
      <c r="G41" s="347"/>
      <c r="H41" s="602"/>
      <c r="I41" s="3"/>
      <c r="J41" s="3"/>
    </row>
    <row r="42" spans="1:10" ht="64.5" customHeight="1" thickTop="1" thickBot="1" x14ac:dyDescent="0.25">
      <c r="A42" s="997" t="s">
        <v>211</v>
      </c>
      <c r="B42" s="998"/>
      <c r="C42" s="998"/>
      <c r="D42" s="998"/>
      <c r="E42" s="999"/>
      <c r="F42" s="1000"/>
      <c r="G42" s="349" t="s">
        <v>233</v>
      </c>
      <c r="H42" s="603" t="s">
        <v>138</v>
      </c>
      <c r="I42" s="3"/>
      <c r="J42" s="3"/>
    </row>
    <row r="43" spans="1:10" ht="25.5" customHeight="1" thickTop="1" x14ac:dyDescent="0.2">
      <c r="A43" s="983" t="s">
        <v>223</v>
      </c>
      <c r="B43" s="984"/>
      <c r="C43" s="984"/>
      <c r="D43" s="984"/>
      <c r="E43" s="1031"/>
      <c r="F43" s="1032"/>
      <c r="G43" s="501"/>
      <c r="H43" s="604">
        <f>IF($E$24&gt;3,G43,0)</f>
        <v>0</v>
      </c>
    </row>
    <row r="44" spans="1:10" ht="30" customHeight="1" thickBot="1" x14ac:dyDescent="0.25">
      <c r="A44" s="1024" t="s">
        <v>224</v>
      </c>
      <c r="B44" s="1025"/>
      <c r="C44" s="1025"/>
      <c r="D44" s="1025"/>
      <c r="E44" s="1026"/>
      <c r="F44" s="1026"/>
      <c r="G44" s="502"/>
      <c r="H44" s="605">
        <f>IF($E$24&gt;3,G44,0)</f>
        <v>0</v>
      </c>
    </row>
    <row r="45" spans="1:10" ht="34.5" customHeight="1" thickBot="1" x14ac:dyDescent="0.25">
      <c r="A45" s="1027" t="str">
        <f>CONCATENATE("TOTAL VALUE OF ALL WORK COMPLETED APPROPRIATE TO CLAUSE ",IF($D$17=2003,"20. (1)","3.2.3.(1)"), " OF THE GAZETTE")</f>
        <v>TOTAL VALUE OF ALL WORK COMPLETED APPROPRIATE TO CLAUSE 3.2.3.(1) OF THE GAZETTE</v>
      </c>
      <c r="B45" s="1028"/>
      <c r="C45" s="1028"/>
      <c r="D45" s="1028"/>
      <c r="E45" s="1029"/>
      <c r="F45" s="1030"/>
      <c r="G45" s="503">
        <f>G43+G44</f>
        <v>0</v>
      </c>
      <c r="H45" s="606">
        <f>H43+H44</f>
        <v>0</v>
      </c>
    </row>
    <row r="46" spans="1:10" ht="15.75" thickTop="1" x14ac:dyDescent="0.2">
      <c r="A46" s="6"/>
      <c r="B46" s="6"/>
      <c r="C46" s="6"/>
      <c r="D46" s="6"/>
      <c r="E46" s="6"/>
      <c r="F46" s="6"/>
      <c r="G46" s="8"/>
    </row>
    <row r="55" ht="18.75" customHeight="1" x14ac:dyDescent="0.2"/>
    <row r="62" ht="25.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104" spans="1:8" x14ac:dyDescent="0.2">
      <c r="A104" s="1"/>
      <c r="B104" s="1"/>
      <c r="C104" s="1"/>
      <c r="D104" s="1"/>
      <c r="E104" s="1"/>
      <c r="F104" s="1"/>
      <c r="G104" s="1"/>
      <c r="H104" s="1"/>
    </row>
    <row r="105" spans="1:8" x14ac:dyDescent="0.2">
      <c r="A105" s="1022"/>
      <c r="B105" s="1023"/>
      <c r="C105" s="1023"/>
      <c r="D105" s="1023"/>
      <c r="E105" s="1023"/>
      <c r="F105" s="1023"/>
      <c r="G105" s="1023"/>
      <c r="H105" s="1023"/>
    </row>
  </sheetData>
  <sheetProtection password="CD4C" sheet="1" objects="1" scenarios="1" formatCells="0" formatColumns="0" formatRows="0"/>
  <customSheetViews>
    <customSheetView guid="{F2EF8C40-5F38-4711-A114-3A47916B87AA}" scale="65" showPageBreaks="1" printArea="1" view="pageBreakPreview" showRuler="0" topLeftCell="D44">
      <selection activeCell="J54" sqref="J54"/>
      <pageMargins left="0.55118110236220474" right="0.55118110236220474" top="0.78740157480314965" bottom="0.78740157480314965" header="0.51181102362204722" footer="0.51181102362204722"/>
      <printOptions horizontalCentered="1"/>
      <pageSetup paperSize="8" scale="64" orientation="portrait" r:id="rId1"/>
      <headerFooter alignWithMargins="0">
        <oddFooter>&amp;L&amp;"Arial,Regular"&amp;8&amp;F: &amp;A&amp;C&amp;"Arial,Regular"&amp;11&amp;P&amp;R&amp;"Arial,Regular"&amp;8&amp;D</oddFooter>
      </headerFooter>
    </customSheetView>
  </customSheetViews>
  <mergeCells count="29">
    <mergeCell ref="A105:H105"/>
    <mergeCell ref="A44:F44"/>
    <mergeCell ref="A45:F45"/>
    <mergeCell ref="A43:F43"/>
    <mergeCell ref="A39:E39"/>
    <mergeCell ref="A42:F42"/>
    <mergeCell ref="A41:D41"/>
    <mergeCell ref="E3:G3"/>
    <mergeCell ref="E16:F16"/>
    <mergeCell ref="D9:H9"/>
    <mergeCell ref="D11:G11"/>
    <mergeCell ref="A38:D38"/>
    <mergeCell ref="A33:D33"/>
    <mergeCell ref="A26:C26"/>
    <mergeCell ref="D10:H10"/>
    <mergeCell ref="F7:G7"/>
    <mergeCell ref="A29:D29"/>
    <mergeCell ref="A34:D34"/>
    <mergeCell ref="A1:H1"/>
    <mergeCell ref="A37:D37"/>
    <mergeCell ref="A31:D31"/>
    <mergeCell ref="A30:D30"/>
    <mergeCell ref="A32:D32"/>
    <mergeCell ref="F4:G4"/>
    <mergeCell ref="A28:D28"/>
    <mergeCell ref="D12:G12"/>
    <mergeCell ref="A36:D36"/>
    <mergeCell ref="A35:D35"/>
    <mergeCell ref="E2:G2"/>
  </mergeCells>
  <phoneticPr fontId="67" type="noConversion"/>
  <dataValidations count="6">
    <dataValidation type="list" allowBlank="1" showInputMessage="1" showErrorMessage="1" sqref="E29">
      <formula1>"ESTIMATES ONLY, TENDER VALUES"</formula1>
    </dataValidation>
    <dataValidation type="list" allowBlank="1" showInputMessage="1" showErrorMessage="1" promptTitle="Fee tables" prompt="DPW did not publish the 2008 fee tables. 2007 fee tables apply for 2008 appointments." sqref="D17">
      <formula1>"2007 &amp; 2008"</formula1>
    </dataValidation>
    <dataValidation type="list" allowBlank="1" showInputMessage="1" showErrorMessage="1" sqref="D7">
      <formula1>"BUILDING PROJECT"</formula1>
    </dataValidation>
    <dataValidation type="list" allowBlank="1" showInputMessage="1" showErrorMessage="1" sqref="D24">
      <formula1>"PRELIMINARY DESIGN, DESIGN &amp; TENDER,WORKING DRAWING,CONSTRUCTION,COMPLETION"</formula1>
    </dataValidation>
    <dataValidation type="list" allowBlank="1" showInputMessage="1" showErrorMessage="1" sqref="E27 D26">
      <formula1>"Y,N"</formula1>
    </dataValidation>
    <dataValidation type="list" allowBlank="1" showInputMessage="1" showErrorMessage="1" sqref="D8">
      <formula1>"YES,NO"</formula1>
    </dataValidation>
  </dataValidations>
  <printOptions horizontalCentered="1"/>
  <pageMargins left="0.74803149606299213" right="0.39370078740157483" top="0.78740157480314965" bottom="0.78740157480314965" header="0.51181102362204722" footer="0.51181102362204722"/>
  <pageSetup paperSize="9" scale="55" orientation="portrait" horizontalDpi="300" verticalDpi="300" r:id="rId2"/>
  <headerFooter alignWithMargins="0">
    <oddFooter>&amp;L&amp;"Arial,Regular"&amp;8&amp;F: &amp;A&amp;C&amp;"Arial,Regular"&amp;11&amp;P&amp;R&amp;"Arial,Regular"&amp;8&amp;D</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15"/>
  </sheetPr>
  <dimension ref="A1:Q84"/>
  <sheetViews>
    <sheetView zoomScale="75" zoomScaleNormal="75" zoomScaleSheetLayoutView="75" workbookViewId="0">
      <selection activeCell="D8" sqref="D8:I8"/>
    </sheetView>
  </sheetViews>
  <sheetFormatPr defaultRowHeight="15" x14ac:dyDescent="0.2"/>
  <cols>
    <col min="1" max="1" width="13.33203125" customWidth="1"/>
    <col min="2" max="2" width="20.77734375" customWidth="1"/>
    <col min="3" max="3" width="4.33203125" customWidth="1"/>
    <col min="4" max="4" width="5" customWidth="1"/>
    <col min="5" max="5" width="4.33203125" customWidth="1"/>
    <col min="6" max="6" width="2.44140625" customWidth="1"/>
    <col min="7" max="7" width="4.109375" customWidth="1"/>
    <col min="8" max="8" width="1.88671875" customWidth="1"/>
    <col min="9" max="9" width="4.33203125" customWidth="1"/>
    <col min="10" max="10" width="3.88671875" customWidth="1"/>
    <col min="11" max="11" width="12.21875" customWidth="1"/>
    <col min="12" max="12" width="3.77734375" customWidth="1"/>
    <col min="13" max="13" width="13.88671875" customWidth="1"/>
    <col min="14" max="14" width="4.33203125" customWidth="1"/>
    <col min="15" max="15" width="16" customWidth="1"/>
    <col min="16" max="16" width="4.44140625" customWidth="1"/>
    <col min="17" max="17" width="17.109375" customWidth="1"/>
  </cols>
  <sheetData>
    <row r="1" spans="1:17" ht="30" customHeight="1" thickTop="1" x14ac:dyDescent="0.2">
      <c r="A1" s="1068" t="s">
        <v>271</v>
      </c>
      <c r="B1" s="1069"/>
      <c r="C1" s="1069"/>
      <c r="D1" s="1072" t="s">
        <v>128</v>
      </c>
      <c r="E1" s="1072"/>
      <c r="F1" s="1072"/>
      <c r="G1" s="1073"/>
      <c r="H1" s="1074"/>
      <c r="I1" s="1074"/>
      <c r="J1" s="1075"/>
      <c r="K1" s="1059" t="str">
        <f>'Input Data'!E2</f>
        <v>STRUCTURAL ENGINEERING SERVICES</v>
      </c>
      <c r="L1" s="1060"/>
      <c r="M1" s="1060"/>
      <c r="N1" s="1061"/>
      <c r="O1" s="1062"/>
      <c r="P1" s="1062"/>
      <c r="Q1" s="1063"/>
    </row>
    <row r="2" spans="1:17" ht="37.5" customHeight="1" x14ac:dyDescent="0.2">
      <c r="A2" s="1070"/>
      <c r="B2" s="1071"/>
      <c r="C2" s="1071"/>
      <c r="D2" s="1076"/>
      <c r="E2" s="1076"/>
      <c r="F2" s="1076"/>
      <c r="G2" s="1076"/>
      <c r="H2" s="1076"/>
      <c r="I2" s="1076"/>
      <c r="J2" s="1076"/>
      <c r="K2" s="1064" t="str">
        <f>'Input Data'!E3</f>
        <v>BUILDING PROJECT: 2007 &amp; 2008 FEES</v>
      </c>
      <c r="L2" s="1065"/>
      <c r="M2" s="1065"/>
      <c r="N2" s="1065"/>
      <c r="O2" s="1066"/>
      <c r="P2" s="1066"/>
      <c r="Q2" s="1067"/>
    </row>
    <row r="3" spans="1:17" ht="21" customHeight="1" x14ac:dyDescent="0.2">
      <c r="A3" s="418"/>
      <c r="B3" s="121"/>
      <c r="C3" s="121"/>
      <c r="D3" s="121"/>
      <c r="E3" s="121"/>
      <c r="F3" s="143"/>
      <c r="G3" s="143"/>
      <c r="H3" s="143"/>
      <c r="I3" s="143"/>
      <c r="J3" s="143"/>
      <c r="K3" s="143"/>
      <c r="L3" s="121"/>
      <c r="M3" s="121"/>
      <c r="N3" s="121"/>
      <c r="O3" s="121"/>
      <c r="P3" s="49"/>
      <c r="Q3" s="419" t="str">
        <f>'Input Data'!H3</f>
        <v xml:space="preserve">Version: 2.3  2012-10  </v>
      </c>
    </row>
    <row r="4" spans="1:17" x14ac:dyDescent="0.2">
      <c r="A4" s="50" t="s">
        <v>21</v>
      </c>
      <c r="B4" s="1043">
        <f>'Input Data'!$D$9</f>
        <v>0</v>
      </c>
      <c r="C4" s="1042"/>
      <c r="D4" s="1042"/>
      <c r="E4" s="1042"/>
      <c r="F4" s="1042"/>
      <c r="G4" s="1042"/>
      <c r="H4" s="1042"/>
      <c r="I4" s="1042"/>
      <c r="J4" s="1042"/>
      <c r="K4" s="1042"/>
      <c r="L4" s="1042"/>
      <c r="M4" s="1042"/>
      <c r="N4" s="51"/>
      <c r="O4" s="51"/>
      <c r="P4" s="16"/>
      <c r="Q4" s="18"/>
    </row>
    <row r="5" spans="1:17" x14ac:dyDescent="0.2">
      <c r="A5" s="52"/>
      <c r="B5" s="1043">
        <f>'Input Data'!$D$10</f>
        <v>0</v>
      </c>
      <c r="C5" s="1042"/>
      <c r="D5" s="1042"/>
      <c r="E5" s="1042"/>
      <c r="F5" s="1042"/>
      <c r="G5" s="1042"/>
      <c r="H5" s="1042"/>
      <c r="I5" s="1042"/>
      <c r="J5" s="1042"/>
      <c r="K5" s="1042"/>
      <c r="L5" s="1042"/>
      <c r="M5" s="1042"/>
      <c r="N5" s="51"/>
      <c r="O5" s="51"/>
      <c r="P5" s="16"/>
      <c r="Q5" s="18"/>
    </row>
    <row r="6" spans="1:17" x14ac:dyDescent="0.2">
      <c r="A6" s="50" t="s">
        <v>22</v>
      </c>
      <c r="B6" s="1042">
        <f>'Input Data'!$D$11</f>
        <v>0</v>
      </c>
      <c r="C6" s="1042"/>
      <c r="D6" s="1042"/>
      <c r="E6" s="1042"/>
      <c r="F6" s="1042"/>
      <c r="G6" s="1042"/>
      <c r="H6" s="1042"/>
      <c r="I6" s="1042"/>
      <c r="J6" s="1042"/>
      <c r="K6" s="1042"/>
      <c r="L6" s="1042"/>
      <c r="M6" s="1042"/>
      <c r="N6" s="51"/>
      <c r="O6" s="51"/>
      <c r="P6" s="16"/>
      <c r="Q6" s="18"/>
    </row>
    <row r="7" spans="1:17" ht="29.25" customHeight="1" thickBot="1" x14ac:dyDescent="0.25">
      <c r="A7" s="53" t="s">
        <v>19</v>
      </c>
      <c r="B7" s="1044">
        <f>'Input Data'!$D$12</f>
        <v>0</v>
      </c>
      <c r="C7" s="1045"/>
      <c r="D7" s="1045"/>
      <c r="E7" s="1045"/>
      <c r="F7" s="1045"/>
      <c r="G7" s="1045"/>
      <c r="H7" s="1045"/>
      <c r="I7" s="1045"/>
      <c r="J7" s="1045"/>
      <c r="K7" s="1045"/>
      <c r="L7" s="129" t="s">
        <v>195</v>
      </c>
      <c r="M7" s="128">
        <f>'Input Data'!D13</f>
        <v>0</v>
      </c>
      <c r="N7" s="130" t="s">
        <v>196</v>
      </c>
      <c r="O7" s="1094">
        <f>'Input Data'!F13</f>
        <v>0</v>
      </c>
      <c r="P7" s="1095"/>
      <c r="Q7" s="631">
        <f>'Input Data'!H13</f>
        <v>0</v>
      </c>
    </row>
    <row r="8" spans="1:17" ht="16.5" thickTop="1" x14ac:dyDescent="0.2">
      <c r="A8" s="1096" t="s">
        <v>190</v>
      </c>
      <c r="B8" s="1097"/>
      <c r="C8" s="56"/>
      <c r="D8" s="1098">
        <f>'Input Data'!F4</f>
        <v>0</v>
      </c>
      <c r="E8" s="1098"/>
      <c r="F8" s="1098"/>
      <c r="G8" s="1098"/>
      <c r="H8" s="1098"/>
      <c r="I8" s="1098"/>
      <c r="J8" s="168" t="s">
        <v>192</v>
      </c>
      <c r="K8" s="166">
        <f>'Input Data'!F5</f>
        <v>0</v>
      </c>
      <c r="L8" s="107" t="s">
        <v>193</v>
      </c>
      <c r="M8" s="121"/>
      <c r="N8" s="121"/>
      <c r="O8" s="1077">
        <f>'Input Data'!D4</f>
        <v>0</v>
      </c>
      <c r="P8" s="1078"/>
      <c r="Q8" s="1079"/>
    </row>
    <row r="9" spans="1:17" ht="15.75" x14ac:dyDescent="0.2">
      <c r="A9" s="50" t="s">
        <v>114</v>
      </c>
      <c r="B9" s="16"/>
      <c r="C9" s="57"/>
      <c r="D9" s="1039">
        <f>'Input Data'!D14</f>
        <v>0</v>
      </c>
      <c r="E9" s="1039"/>
      <c r="F9" s="1039"/>
      <c r="G9" s="1039"/>
      <c r="H9" s="1039"/>
      <c r="I9" s="1040"/>
      <c r="J9" s="125" t="s">
        <v>214</v>
      </c>
      <c r="K9" s="167">
        <f>'Input Data'!F6</f>
        <v>0</v>
      </c>
      <c r="L9" s="107" t="s">
        <v>194</v>
      </c>
      <c r="M9" s="121"/>
      <c r="N9" s="121"/>
      <c r="O9" s="964">
        <f>'Input Data'!D5</f>
        <v>0</v>
      </c>
      <c r="P9" s="121"/>
      <c r="Q9" s="59"/>
    </row>
    <row r="10" spans="1:17" ht="15.75" x14ac:dyDescent="0.2">
      <c r="A10" s="1099" t="s">
        <v>182</v>
      </c>
      <c r="B10" s="1100"/>
      <c r="C10" s="121"/>
      <c r="D10" s="1101">
        <f>'Input Data'!D15</f>
        <v>0</v>
      </c>
      <c r="E10" s="1101"/>
      <c r="F10" s="1101"/>
      <c r="G10" s="1101"/>
      <c r="H10" s="1101"/>
      <c r="I10" s="1101"/>
      <c r="J10" s="57"/>
      <c r="K10" s="57"/>
      <c r="L10" s="60" t="s">
        <v>20</v>
      </c>
      <c r="M10" s="16"/>
      <c r="N10" s="57"/>
      <c r="O10" s="965">
        <f>'Input Data'!$D$21</f>
        <v>0</v>
      </c>
      <c r="Q10" s="59"/>
    </row>
    <row r="11" spans="1:17" ht="15.75" x14ac:dyDescent="0.2">
      <c r="A11" s="50" t="s">
        <v>120</v>
      </c>
      <c r="B11" s="16"/>
      <c r="C11" s="57"/>
      <c r="D11" s="1041">
        <f>'Input Data'!$D$22</f>
        <v>0</v>
      </c>
      <c r="E11" s="1041"/>
      <c r="F11" s="1041"/>
      <c r="G11" s="1041"/>
      <c r="H11" s="1041"/>
      <c r="I11" s="1040"/>
      <c r="J11" s="57"/>
      <c r="K11" s="57"/>
      <c r="L11" s="124" t="s">
        <v>121</v>
      </c>
      <c r="M11" s="122"/>
      <c r="N11" s="122"/>
      <c r="O11" s="61" t="str">
        <f>'Input Data'!D24</f>
        <v>PRELIMINARY DESIGN</v>
      </c>
      <c r="P11" s="49"/>
      <c r="Q11" s="59"/>
    </row>
    <row r="12" spans="1:17" ht="15.75" x14ac:dyDescent="0.2">
      <c r="A12" s="50" t="s">
        <v>33</v>
      </c>
      <c r="B12" s="16"/>
      <c r="C12" s="57"/>
      <c r="D12" s="1087">
        <f>'Input Data'!$D$16</f>
        <v>0</v>
      </c>
      <c r="E12" s="1087"/>
      <c r="F12" s="1087"/>
      <c r="G12" s="1087"/>
      <c r="H12" s="1087"/>
      <c r="I12" s="1087"/>
      <c r="J12" s="57"/>
      <c r="K12" s="109"/>
      <c r="L12" s="125" t="s">
        <v>136</v>
      </c>
      <c r="M12" s="121"/>
      <c r="N12" s="51"/>
      <c r="O12" s="126">
        <f>'Input Data'!D20</f>
        <v>0</v>
      </c>
      <c r="P12" s="121"/>
      <c r="Q12" s="123"/>
    </row>
    <row r="13" spans="1:17" x14ac:dyDescent="0.2">
      <c r="A13" s="50" t="s">
        <v>34</v>
      </c>
      <c r="B13" s="16"/>
      <c r="C13" s="121"/>
      <c r="D13" s="1093" t="str">
        <f>'Input Data'!$G$16</f>
        <v>No 29729 of 30 March 2007</v>
      </c>
      <c r="E13" s="1081"/>
      <c r="F13" s="1081"/>
      <c r="G13" s="1081"/>
      <c r="H13" s="1081"/>
      <c r="I13" s="1081"/>
      <c r="J13" s="1081"/>
      <c r="K13" s="108"/>
      <c r="L13" s="1086" t="s">
        <v>23</v>
      </c>
      <c r="M13" s="1052"/>
      <c r="N13" s="1052"/>
      <c r="O13" s="62">
        <f>'Input Data'!$D$23</f>
        <v>0</v>
      </c>
      <c r="P13" s="49"/>
      <c r="Q13" s="63"/>
    </row>
    <row r="14" spans="1:17" ht="15.75" thickBot="1" x14ac:dyDescent="0.25">
      <c r="A14" s="53" t="s">
        <v>126</v>
      </c>
      <c r="B14" s="55"/>
      <c r="C14" s="121"/>
      <c r="D14" s="1084" t="str">
        <f>IF('Input Data'!$C$7="e", "USE INVOICE FOR ENGINEERING PROJECT","BUILDING PROJECT")</f>
        <v>BUILDING PROJECT</v>
      </c>
      <c r="E14" s="1085"/>
      <c r="F14" s="1085"/>
      <c r="G14" s="1085"/>
      <c r="H14" s="1085"/>
      <c r="I14" s="1085"/>
      <c r="J14" s="1085"/>
      <c r="K14" s="54"/>
      <c r="L14" s="1082" t="s">
        <v>122</v>
      </c>
      <c r="M14" s="1052"/>
      <c r="N14" s="1052"/>
      <c r="O14" s="58">
        <f>'Input Data'!D6</f>
        <v>0</v>
      </c>
      <c r="P14" s="121"/>
      <c r="Q14" s="64"/>
    </row>
    <row r="15" spans="1:17" ht="24.75" customHeight="1" thickTop="1" thickBot="1" x14ac:dyDescent="0.25">
      <c r="A15" s="1088"/>
      <c r="B15" s="1089"/>
      <c r="C15" s="1089"/>
      <c r="D15" s="1089"/>
      <c r="E15" s="1089"/>
      <c r="F15" s="1089"/>
      <c r="G15" s="1089"/>
      <c r="H15" s="1089"/>
      <c r="I15" s="1089"/>
      <c r="J15" s="127"/>
      <c r="K15" s="105"/>
      <c r="L15" s="1090" t="s">
        <v>134</v>
      </c>
      <c r="M15" s="1091"/>
      <c r="N15" s="1091"/>
      <c r="O15" s="1091"/>
      <c r="P15" s="1092"/>
      <c r="Q15" s="562">
        <f>IF('Input Data'!$F$29=1,80%*'Input Data'!$H$38,'Input Data'!$H$38)</f>
        <v>0</v>
      </c>
    </row>
    <row r="16" spans="1:17" ht="21.75" customHeight="1" thickTop="1" x14ac:dyDescent="0.2">
      <c r="A16" s="351" t="s">
        <v>142</v>
      </c>
      <c r="B16" s="65"/>
      <c r="C16" s="65"/>
      <c r="D16" s="65"/>
      <c r="E16" s="65"/>
      <c r="F16" s="65"/>
      <c r="G16" s="65"/>
      <c r="H16" s="65"/>
      <c r="I16" s="65"/>
      <c r="J16" s="65"/>
      <c r="K16" s="65"/>
      <c r="L16" s="65"/>
      <c r="M16" s="65"/>
      <c r="N16" s="65"/>
      <c r="O16" s="65"/>
      <c r="P16" s="65"/>
      <c r="Q16" s="563"/>
    </row>
    <row r="17" spans="1:17" ht="18" x14ac:dyDescent="0.2">
      <c r="A17" s="350"/>
      <c r="B17" s="14"/>
      <c r="C17" s="17"/>
      <c r="D17" s="26"/>
      <c r="E17" s="26"/>
      <c r="F17" s="26"/>
      <c r="G17" s="26"/>
      <c r="H17" s="26"/>
      <c r="I17" s="28"/>
      <c r="J17" s="29"/>
      <c r="K17" s="19">
        <f>IF('Input Data'!C7="b",IF('Input Data'!$C$17=4,VLOOKUP($Q$15,SCALE_2006B,3),IF('Input Data'!$C$17=5,VLOOKUP($Q$15,SCALE_2007B,3),IF('Input Data'!$C$17=6,VLOOKUP($Q$15,SCALE_2008b,3),IF('Input Data'!$C$17=7,VLOOKUP($Q$15,SCALE_2009b,3))))),0)</f>
        <v>45750</v>
      </c>
      <c r="L17" s="66" t="s">
        <v>123</v>
      </c>
      <c r="M17" s="67">
        <f>IF('Input Data'!C7="b",IF('Input Data'!$C$17=4,VLOOKUP($Q$15,SCALE_2006B,4),IF('Input Data'!$C$17=5,VLOOKUP($Q$15,SCALE_2007B,4),IF('Input Data'!$C$17=6,VLOOKUP($Q$15,SCALE_2008b,4),IF('Input Data'!$C$17=7,VLOOKUP($Q$15,SCALE_2009b,4))))),0)</f>
        <v>0.125</v>
      </c>
      <c r="N17" s="68" t="s">
        <v>1</v>
      </c>
      <c r="O17" s="69">
        <f>IF('Input Data'!C7="b",($Q$15-(IF('Input Data'!$C$17=4,VLOOKUP($Q$15,SCALE_2006B,1),IF('Input Data'!$C$17=5,VLOOKUP($Q$15,SCALE_2007B,1),IF('Input Data'!$C$17=6,VLOOKUP($Q$15,SCALE_2008b,1),IF('Input Data'!$C$17=7,VLOOKUP($Q$15,SCALE_2009b,1))))))),Q15)</f>
        <v>0</v>
      </c>
      <c r="P17" s="70" t="s">
        <v>3</v>
      </c>
      <c r="Q17" s="564">
        <f>IF('Input Data'!H38&gt;'Input Data'!H26,(K17+M17*O17),0)</f>
        <v>0</v>
      </c>
    </row>
    <row r="18" spans="1:17" ht="8.25" customHeight="1" x14ac:dyDescent="0.2">
      <c r="A18" s="71"/>
      <c r="B18" s="14"/>
      <c r="C18" s="17"/>
      <c r="D18" s="72"/>
      <c r="E18" s="72"/>
      <c r="F18" s="72"/>
      <c r="G18" s="72"/>
      <c r="H18" s="72"/>
      <c r="I18" s="17"/>
      <c r="J18" s="17"/>
      <c r="K18" s="73"/>
      <c r="L18" s="74"/>
      <c r="M18" s="75"/>
      <c r="N18" s="68"/>
      <c r="O18" s="19"/>
      <c r="P18" s="19"/>
      <c r="Q18" s="565"/>
    </row>
    <row r="19" spans="1:17" ht="12" customHeight="1" x14ac:dyDescent="0.2">
      <c r="A19" s="120"/>
      <c r="B19" s="121"/>
      <c r="C19" s="121"/>
      <c r="D19" s="121"/>
      <c r="E19" s="153"/>
      <c r="F19" s="153"/>
      <c r="G19" s="153"/>
      <c r="H19" s="153"/>
      <c r="I19" s="76"/>
      <c r="J19" s="77"/>
      <c r="K19" s="19"/>
      <c r="L19" s="78"/>
      <c r="M19" s="67"/>
      <c r="N19" s="68"/>
      <c r="O19" s="69"/>
      <c r="P19" s="70"/>
      <c r="Q19" s="564"/>
    </row>
    <row r="20" spans="1:17" ht="15" customHeight="1" x14ac:dyDescent="0.2">
      <c r="A20" s="120"/>
      <c r="B20" s="121"/>
      <c r="C20" s="121"/>
      <c r="D20" s="121"/>
      <c r="E20" s="153"/>
      <c r="F20" s="153"/>
      <c r="G20" s="153"/>
      <c r="H20" s="153"/>
      <c r="I20" s="76"/>
      <c r="J20" s="77"/>
      <c r="K20" s="19"/>
      <c r="L20" s="78"/>
      <c r="M20" s="121"/>
      <c r="N20" s="79" t="s">
        <v>137</v>
      </c>
      <c r="O20" s="69"/>
      <c r="P20" s="70"/>
      <c r="Q20" s="566">
        <f>SUM(Q17:Q19)</f>
        <v>0</v>
      </c>
    </row>
    <row r="21" spans="1:17" ht="7.5" customHeight="1" thickBot="1" x14ac:dyDescent="0.25">
      <c r="A21" s="80"/>
      <c r="B21" s="35"/>
      <c r="C21" s="81"/>
      <c r="D21" s="82"/>
      <c r="E21" s="82"/>
      <c r="F21" s="82"/>
      <c r="G21" s="82"/>
      <c r="H21" s="82"/>
      <c r="I21" s="81"/>
      <c r="J21" s="81"/>
      <c r="K21" s="83"/>
      <c r="L21" s="84"/>
      <c r="M21" s="85"/>
      <c r="N21" s="86"/>
      <c r="O21" s="84"/>
      <c r="P21" s="84"/>
      <c r="Q21" s="567"/>
    </row>
    <row r="22" spans="1:17" ht="21" customHeight="1" thickTop="1" x14ac:dyDescent="0.2">
      <c r="A22" s="87" t="s">
        <v>143</v>
      </c>
      <c r="B22" s="14"/>
      <c r="C22" s="17"/>
      <c r="D22" s="72"/>
      <c r="E22" s="72"/>
      <c r="F22" s="72"/>
      <c r="G22" s="72"/>
      <c r="H22" s="72"/>
      <c r="I22" s="17"/>
      <c r="J22" s="17"/>
      <c r="K22" s="73"/>
      <c r="L22" s="19"/>
      <c r="M22" s="75"/>
      <c r="N22" s="68"/>
      <c r="O22" s="19"/>
      <c r="P22" s="19"/>
      <c r="Q22" s="568"/>
    </row>
    <row r="23" spans="1:17" x14ac:dyDescent="0.2">
      <c r="A23" s="1053" t="s">
        <v>206</v>
      </c>
      <c r="B23" s="1054"/>
      <c r="C23" s="14"/>
      <c r="D23" s="14"/>
      <c r="E23" s="14"/>
      <c r="F23" s="14"/>
      <c r="G23" s="14"/>
      <c r="H23" s="14"/>
      <c r="I23" s="121"/>
      <c r="J23" s="26"/>
      <c r="K23" s="552">
        <f>IF('Input Data'!$E$24=1,Scales!$L$4,IF('Input Data'!$E$24=2,Scales!$L$5,IF('Input Data'!$E$24=3,Scales!$L$6,0.75)))</f>
        <v>0.2</v>
      </c>
      <c r="L23" s="70" t="s">
        <v>2</v>
      </c>
      <c r="M23" s="19">
        <f>'Input Data'!$H$30</f>
        <v>0</v>
      </c>
      <c r="N23" s="68" t="s">
        <v>26</v>
      </c>
      <c r="O23" s="19">
        <f>IF(M23&gt;0,$Q$17,0)</f>
        <v>0</v>
      </c>
      <c r="P23" s="73"/>
      <c r="Q23" s="565">
        <f>IF('Input Data'!D26="Y",0,IF(M24=0,0,K23*M23/M24*O23))</f>
        <v>0</v>
      </c>
    </row>
    <row r="24" spans="1:17" x14ac:dyDescent="0.2">
      <c r="A24" s="1055"/>
      <c r="B24" s="1054"/>
      <c r="C24" s="14"/>
      <c r="D24" s="14"/>
      <c r="E24" s="14"/>
      <c r="F24" s="14"/>
      <c r="G24" s="14"/>
      <c r="H24" s="14"/>
      <c r="I24" s="88"/>
      <c r="J24" s="72"/>
      <c r="K24" s="552"/>
      <c r="L24" s="19"/>
      <c r="M24" s="352">
        <f>'Input Data'!H38</f>
        <v>0</v>
      </c>
      <c r="N24" s="68"/>
      <c r="O24" s="19"/>
      <c r="P24" s="73"/>
      <c r="Q24" s="565"/>
    </row>
    <row r="25" spans="1:17" ht="8.25" customHeight="1" x14ac:dyDescent="0.2">
      <c r="A25" s="15"/>
      <c r="B25" s="10"/>
      <c r="C25" s="14"/>
      <c r="D25" s="14"/>
      <c r="E25" s="14"/>
      <c r="F25" s="14"/>
      <c r="G25" s="14"/>
      <c r="H25" s="14"/>
      <c r="I25" s="89"/>
      <c r="J25" s="77"/>
      <c r="K25" s="553"/>
      <c r="L25" s="90"/>
      <c r="M25" s="90"/>
      <c r="N25" s="91"/>
      <c r="O25" s="90"/>
      <c r="P25" s="90"/>
      <c r="Q25" s="569"/>
    </row>
    <row r="26" spans="1:17" ht="18.75" customHeight="1" x14ac:dyDescent="0.2">
      <c r="A26" s="1056" t="s">
        <v>207</v>
      </c>
      <c r="B26" s="1057"/>
      <c r="C26" s="1058"/>
      <c r="D26" s="1054"/>
      <c r="E26" s="155"/>
      <c r="F26" s="155"/>
      <c r="G26" s="76"/>
      <c r="H26" s="155"/>
      <c r="I26" s="89">
        <f>IF('Input Data'!$H$31&gt;0,1.25,0)</f>
        <v>0</v>
      </c>
      <c r="J26" s="26" t="s">
        <v>1</v>
      </c>
      <c r="K26" s="552">
        <f>IF('Input Data'!$E$24=1,Scales!$L$4,IF('Input Data'!$E$24=2,Scales!$L$5,IF('Input Data'!$E$24=3,Scales!$L$6,0.75)))</f>
        <v>0.2</v>
      </c>
      <c r="L26" s="70" t="s">
        <v>2</v>
      </c>
      <c r="M26" s="19">
        <f>'Input Data'!$H$31</f>
        <v>0</v>
      </c>
      <c r="N26" s="68" t="s">
        <v>26</v>
      </c>
      <c r="O26" s="19">
        <f>IF(M26&gt;0,$Q$17,0)</f>
        <v>0</v>
      </c>
      <c r="P26" s="19"/>
      <c r="Q26" s="565">
        <f>IF('Input Data'!D26="Y",0,IF(M27=0,0,I26*K26*M26/M27*O26))</f>
        <v>0</v>
      </c>
    </row>
    <row r="27" spans="1:17" ht="15" customHeight="1" x14ac:dyDescent="0.2">
      <c r="A27" s="1080"/>
      <c r="B27" s="1081"/>
      <c r="C27" s="1081"/>
      <c r="D27" s="1081"/>
      <c r="E27" s="14"/>
      <c r="F27" s="14"/>
      <c r="G27" s="14"/>
      <c r="H27" s="14"/>
      <c r="I27" s="89"/>
      <c r="J27" s="77"/>
      <c r="K27" s="553"/>
      <c r="L27" s="90"/>
      <c r="M27" s="352">
        <f>'Input Data'!H38</f>
        <v>0</v>
      </c>
      <c r="N27" s="91"/>
      <c r="O27" s="90"/>
      <c r="P27" s="90"/>
      <c r="Q27" s="569"/>
    </row>
    <row r="28" spans="1:17" ht="8.25" customHeight="1" x14ac:dyDescent="0.2">
      <c r="A28" s="11"/>
      <c r="B28" s="12"/>
      <c r="C28" s="12"/>
      <c r="D28" s="12"/>
      <c r="E28" s="14"/>
      <c r="F28" s="14"/>
      <c r="G28" s="14"/>
      <c r="H28" s="14"/>
      <c r="I28" s="89"/>
      <c r="J28" s="77"/>
      <c r="K28" s="552"/>
      <c r="L28" s="70"/>
      <c r="M28" s="92"/>
      <c r="N28" s="91"/>
      <c r="O28" s="92"/>
      <c r="P28" s="90"/>
      <c r="Q28" s="569"/>
    </row>
    <row r="29" spans="1:17" ht="16.5" customHeight="1" x14ac:dyDescent="0.2">
      <c r="A29" s="1049" t="s">
        <v>140</v>
      </c>
      <c r="B29" s="1083"/>
      <c r="C29" s="1083"/>
      <c r="D29" s="1083"/>
      <c r="E29" s="14"/>
      <c r="F29" s="14"/>
      <c r="G29" s="14"/>
      <c r="H29" s="14"/>
      <c r="I29" s="93">
        <f>IF('Input Data'!$H$32&gt;0,0.25,0)</f>
        <v>0</v>
      </c>
      <c r="J29" s="77" t="s">
        <v>26</v>
      </c>
      <c r="K29" s="552">
        <f>IF('Input Data'!$E$24=1,Scales!$L$4,IF('Input Data'!$E$24=2,Scales!$L$5,IF('Input Data'!$E$24=3,Scales!$L$6,0.75)))</f>
        <v>0.2</v>
      </c>
      <c r="L29" s="70"/>
      <c r="M29" s="19">
        <f>'Input Data'!$H$32</f>
        <v>0</v>
      </c>
      <c r="N29" s="91" t="s">
        <v>26</v>
      </c>
      <c r="O29" s="19">
        <f>IF(M29&gt;0,$Q$17,0)</f>
        <v>0</v>
      </c>
      <c r="P29" s="26"/>
      <c r="Q29" s="565">
        <f>IF('Input Data'!D26="Y",0,IF(M30=0,0,I29*K29*M29/M30*O29))</f>
        <v>0</v>
      </c>
    </row>
    <row r="30" spans="1:17" ht="16.5" customHeight="1" x14ac:dyDescent="0.2">
      <c r="A30" s="1051"/>
      <c r="B30" s="1052"/>
      <c r="C30" s="1052"/>
      <c r="D30" s="1052"/>
      <c r="E30" s="14"/>
      <c r="F30" s="14"/>
      <c r="G30" s="14"/>
      <c r="H30" s="14"/>
      <c r="I30" s="89"/>
      <c r="J30" s="77"/>
      <c r="K30" s="552"/>
      <c r="L30" s="70"/>
      <c r="M30" s="352">
        <f>'Input Data'!H38</f>
        <v>0</v>
      </c>
      <c r="N30" s="91"/>
      <c r="O30" s="92"/>
      <c r="P30" s="90"/>
      <c r="Q30" s="569"/>
    </row>
    <row r="31" spans="1:17" ht="10.5" customHeight="1" x14ac:dyDescent="0.2">
      <c r="A31" s="13"/>
      <c r="B31" s="10"/>
      <c r="C31" s="14"/>
      <c r="D31" s="14"/>
      <c r="E31" s="14"/>
      <c r="F31" s="14"/>
      <c r="G31" s="14"/>
      <c r="H31" s="14"/>
      <c r="I31" s="89"/>
      <c r="J31" s="77"/>
      <c r="K31" s="552"/>
      <c r="L31" s="70"/>
      <c r="M31" s="92"/>
      <c r="N31" s="91"/>
      <c r="O31" s="92"/>
      <c r="P31" s="90"/>
      <c r="Q31" s="569"/>
    </row>
    <row r="32" spans="1:17" ht="13.5" customHeight="1" x14ac:dyDescent="0.2">
      <c r="A32" s="1056" t="s">
        <v>201</v>
      </c>
      <c r="B32" s="1057"/>
      <c r="C32" s="1058"/>
      <c r="D32" s="1054"/>
      <c r="E32" s="155"/>
      <c r="F32" s="155"/>
      <c r="G32" s="155"/>
      <c r="H32" s="155"/>
      <c r="I32" s="93">
        <f>IF('Input Data'!$H$33&gt;0,0.33,0)</f>
        <v>0</v>
      </c>
      <c r="J32" s="26" t="s">
        <v>1</v>
      </c>
      <c r="K32" s="552">
        <f>IF('Input Data'!$E$24=1,Scales!$L$4,IF('Input Data'!$E$24=2,Scales!$L$5,IF('Input Data'!$E$24=3,Scales!$L$6,0.75)))</f>
        <v>0.2</v>
      </c>
      <c r="L32" s="70" t="s">
        <v>2</v>
      </c>
      <c r="M32" s="19">
        <f>'Input Data'!$H$33</f>
        <v>0</v>
      </c>
      <c r="N32" s="68" t="s">
        <v>26</v>
      </c>
      <c r="O32" s="19">
        <f>IF(M32&gt;0,$Q$17,0)</f>
        <v>0</v>
      </c>
      <c r="P32" s="19"/>
      <c r="Q32" s="565">
        <f>IF('Input Data'!D26="Y",0,IF(M33=0,0,I32*K32*M32/M33*O32))</f>
        <v>0</v>
      </c>
    </row>
    <row r="33" spans="1:17" ht="22.5" customHeight="1" x14ac:dyDescent="0.2">
      <c r="A33" s="1080"/>
      <c r="B33" s="1081"/>
      <c r="C33" s="1081"/>
      <c r="D33" s="1081"/>
      <c r="E33" s="14"/>
      <c r="F33" s="14"/>
      <c r="G33" s="14"/>
      <c r="H33" s="14"/>
      <c r="I33" s="89"/>
      <c r="J33" s="77"/>
      <c r="K33" s="552"/>
      <c r="L33" s="70"/>
      <c r="M33" s="352">
        <f>'Input Data'!H38</f>
        <v>0</v>
      </c>
      <c r="N33" s="91"/>
      <c r="O33" s="92"/>
      <c r="P33" s="90"/>
      <c r="Q33" s="569"/>
    </row>
    <row r="34" spans="1:17" ht="9.75" customHeight="1" x14ac:dyDescent="0.2">
      <c r="A34" s="15"/>
      <c r="B34" s="10"/>
      <c r="C34" s="14"/>
      <c r="D34" s="14"/>
      <c r="E34" s="14"/>
      <c r="F34" s="14"/>
      <c r="G34" s="14"/>
      <c r="H34" s="14"/>
      <c r="I34" s="89"/>
      <c r="J34" s="77"/>
      <c r="K34" s="552"/>
      <c r="L34" s="70"/>
      <c r="M34" s="92"/>
      <c r="N34" s="91"/>
      <c r="O34" s="92"/>
      <c r="P34" s="90"/>
      <c r="Q34" s="569"/>
    </row>
    <row r="35" spans="1:17" ht="15.75" customHeight="1" x14ac:dyDescent="0.2">
      <c r="A35" s="1049" t="s">
        <v>202</v>
      </c>
      <c r="B35" s="1050"/>
      <c r="C35" s="1050"/>
      <c r="D35" s="1050"/>
      <c r="E35" s="157"/>
      <c r="F35" s="157"/>
      <c r="G35" s="93">
        <f>IF('Input Data'!$H$34&gt;0,0.25,0)</f>
        <v>0</v>
      </c>
      <c r="H35" s="26" t="s">
        <v>1</v>
      </c>
      <c r="I35" s="89">
        <f>IF('Input Data'!$H$34&gt;0,1.25,0)</f>
        <v>0</v>
      </c>
      <c r="J35" s="26" t="s">
        <v>1</v>
      </c>
      <c r="K35" s="552">
        <f>IF('Input Data'!$E$24=1,Scales!$L$4,IF('Input Data'!$E$24=2,Scales!$L$5,IF('Input Data'!$E$24=3,Scales!$L$6,0.75)))</f>
        <v>0.2</v>
      </c>
      <c r="L35" s="70" t="s">
        <v>2</v>
      </c>
      <c r="M35" s="19">
        <f>'Input Data'!$H$34</f>
        <v>0</v>
      </c>
      <c r="N35" s="26" t="s">
        <v>1</v>
      </c>
      <c r="O35" s="19">
        <f>IF(M35&gt;0,$Q$17,0)</f>
        <v>0</v>
      </c>
      <c r="P35" s="90"/>
      <c r="Q35" s="565">
        <f>IF('Input Data'!D26="Y",0,IF(M36=0,0,G35*I35*K35*M35/M36*O35))</f>
        <v>0</v>
      </c>
    </row>
    <row r="36" spans="1:17" ht="21.75" customHeight="1" x14ac:dyDescent="0.2">
      <c r="A36" s="1051"/>
      <c r="B36" s="1052"/>
      <c r="C36" s="1052"/>
      <c r="D36" s="1052"/>
      <c r="E36" s="157"/>
      <c r="F36" s="157"/>
      <c r="G36" s="157"/>
      <c r="H36" s="157"/>
      <c r="I36" s="89"/>
      <c r="J36" s="77"/>
      <c r="K36" s="552"/>
      <c r="L36" s="90"/>
      <c r="M36" s="352">
        <f>'Input Data'!H38</f>
        <v>0</v>
      </c>
      <c r="N36" s="91"/>
      <c r="O36" s="90"/>
      <c r="P36" s="90"/>
      <c r="Q36" s="569"/>
    </row>
    <row r="37" spans="1:17" ht="9.75" customHeight="1" x14ac:dyDescent="0.2">
      <c r="A37" s="15"/>
      <c r="B37" s="10"/>
      <c r="C37" s="14"/>
      <c r="D37" s="14"/>
      <c r="E37" s="14"/>
      <c r="F37" s="14"/>
      <c r="G37" s="14"/>
      <c r="H37" s="14"/>
      <c r="I37" s="89"/>
      <c r="J37" s="77"/>
      <c r="K37" s="552"/>
      <c r="L37" s="70"/>
      <c r="M37" s="92"/>
      <c r="N37" s="91"/>
      <c r="O37" s="92"/>
      <c r="P37" s="90"/>
      <c r="Q37" s="569"/>
    </row>
    <row r="38" spans="1:17" ht="17.25" customHeight="1" x14ac:dyDescent="0.2">
      <c r="A38" s="1049" t="s">
        <v>203</v>
      </c>
      <c r="B38" s="1050"/>
      <c r="C38" s="1050"/>
      <c r="D38" s="1050"/>
      <c r="E38" s="121"/>
      <c r="F38" s="121"/>
      <c r="G38" s="93">
        <f>IF('Input Data'!$H$35&gt;0,0.33,0)</f>
        <v>0</v>
      </c>
      <c r="H38" s="26" t="s">
        <v>1</v>
      </c>
      <c r="I38" s="89">
        <f>IF('Input Data'!$H$35&gt;0,1.25,0)</f>
        <v>0</v>
      </c>
      <c r="J38" s="26" t="s">
        <v>1</v>
      </c>
      <c r="K38" s="552">
        <f>IF('Input Data'!$E$24=1,Scales!$L$4,IF('Input Data'!$E$24=2,Scales!$L$5,IF('Input Data'!$E$24=3,Scales!$L$6,0.75)))</f>
        <v>0.2</v>
      </c>
      <c r="L38" s="70" t="s">
        <v>2</v>
      </c>
      <c r="M38" s="19">
        <f>'Input Data'!$H$35</f>
        <v>0</v>
      </c>
      <c r="N38" s="143" t="s">
        <v>26</v>
      </c>
      <c r="O38" s="19">
        <f>IF(M38&gt;0,$Q$17,0)</f>
        <v>0</v>
      </c>
      <c r="P38" s="121"/>
      <c r="Q38" s="565">
        <f>IF('Input Data'!D26="Y",0,IF(M39=0,0,G38*I38*K38*M38/M39*O38))</f>
        <v>0</v>
      </c>
    </row>
    <row r="39" spans="1:17" ht="22.5" customHeight="1" x14ac:dyDescent="0.2">
      <c r="A39" s="1051"/>
      <c r="B39" s="1052"/>
      <c r="C39" s="1052"/>
      <c r="D39" s="1052"/>
      <c r="E39" s="121"/>
      <c r="F39" s="121"/>
      <c r="G39" s="121"/>
      <c r="H39" s="121"/>
      <c r="I39" s="121"/>
      <c r="J39" s="121"/>
      <c r="K39" s="554"/>
      <c r="L39" s="121"/>
      <c r="M39" s="352">
        <f>'Input Data'!H38</f>
        <v>0</v>
      </c>
      <c r="N39" s="143"/>
      <c r="O39" s="121"/>
      <c r="P39" s="121"/>
      <c r="Q39" s="570"/>
    </row>
    <row r="40" spans="1:17" ht="13.5" customHeight="1" x14ac:dyDescent="0.2">
      <c r="A40" s="5"/>
      <c r="B40" s="157"/>
      <c r="C40" s="157"/>
      <c r="D40" s="157"/>
      <c r="E40" s="157"/>
      <c r="F40" s="157"/>
      <c r="G40" s="121"/>
      <c r="H40" s="121"/>
      <c r="I40" s="121"/>
      <c r="J40" s="121"/>
      <c r="K40" s="554"/>
      <c r="L40" s="121"/>
      <c r="M40" s="121"/>
      <c r="N40" s="143"/>
      <c r="O40" s="121"/>
      <c r="P40" s="121"/>
      <c r="Q40" s="570"/>
    </row>
    <row r="41" spans="1:17" ht="20.25" customHeight="1" x14ac:dyDescent="0.2">
      <c r="A41" s="1049" t="s">
        <v>204</v>
      </c>
      <c r="B41" s="1050"/>
      <c r="C41" s="1050"/>
      <c r="D41" s="1050"/>
      <c r="E41" s="121"/>
      <c r="F41" s="157"/>
      <c r="G41" s="93">
        <f>IF('Input Data'!$H$36&gt;0,0.33,0)</f>
        <v>0</v>
      </c>
      <c r="H41" s="26" t="s">
        <v>1</v>
      </c>
      <c r="I41" s="93">
        <f>IF('Input Data'!$H$36&gt;0,0.25,0)</f>
        <v>0</v>
      </c>
      <c r="J41" s="26" t="s">
        <v>1</v>
      </c>
      <c r="K41" s="552">
        <f>IF('Input Data'!$E$24=1,Scales!$L$4,IF('Input Data'!$E$24=2,Scales!$L$5,IF('Input Data'!$E$24=3,Scales!$L$6,0.75)))</f>
        <v>0.2</v>
      </c>
      <c r="L41" s="70" t="s">
        <v>2</v>
      </c>
      <c r="M41" s="19">
        <f>'Input Data'!$H$36</f>
        <v>0</v>
      </c>
      <c r="N41" s="68" t="s">
        <v>26</v>
      </c>
      <c r="O41" s="19">
        <f>IF(M41&gt;0,$Q$17,0)</f>
        <v>0</v>
      </c>
      <c r="P41" s="90"/>
      <c r="Q41" s="565">
        <f>IF('Input Data'!D26="Y",0,IF(M42=0,0,I41*G41*K41*M41/M42*O41))</f>
        <v>0</v>
      </c>
    </row>
    <row r="42" spans="1:17" ht="24.75" customHeight="1" x14ac:dyDescent="0.2">
      <c r="A42" s="1051"/>
      <c r="B42" s="1052"/>
      <c r="C42" s="1052"/>
      <c r="D42" s="1052"/>
      <c r="E42" s="157"/>
      <c r="F42" s="157"/>
      <c r="G42" s="157"/>
      <c r="H42" s="157"/>
      <c r="I42" s="89"/>
      <c r="J42" s="77"/>
      <c r="K42" s="552"/>
      <c r="L42" s="90"/>
      <c r="M42" s="352">
        <f>'Input Data'!H38</f>
        <v>0</v>
      </c>
      <c r="N42" s="91"/>
      <c r="O42" s="90"/>
      <c r="P42" s="90"/>
      <c r="Q42" s="569"/>
    </row>
    <row r="43" spans="1:17" ht="13.5" customHeight="1" x14ac:dyDescent="0.2">
      <c r="A43" s="5"/>
      <c r="B43" s="157"/>
      <c r="C43" s="157"/>
      <c r="D43" s="157"/>
      <c r="E43" s="157"/>
      <c r="F43" s="157"/>
      <c r="G43" s="157"/>
      <c r="H43" s="157"/>
      <c r="I43" s="89"/>
      <c r="J43" s="77"/>
      <c r="K43" s="552"/>
      <c r="L43" s="90"/>
      <c r="M43" s="90"/>
      <c r="N43" s="91"/>
      <c r="O43" s="90"/>
      <c r="P43" s="90"/>
      <c r="Q43" s="569"/>
    </row>
    <row r="44" spans="1:17" ht="21.75" customHeight="1" x14ac:dyDescent="0.2">
      <c r="A44" s="1049" t="s">
        <v>145</v>
      </c>
      <c r="B44" s="1050"/>
      <c r="C44" s="1050"/>
      <c r="D44" s="1050"/>
      <c r="E44" s="93">
        <f>IF('Input Data'!$H$37&gt;0,0.33,0)</f>
        <v>0</v>
      </c>
      <c r="F44" s="26" t="s">
        <v>1</v>
      </c>
      <c r="G44" s="93">
        <f>IF('Input Data'!$H$37&gt;0,0.25,0)</f>
        <v>0</v>
      </c>
      <c r="H44" s="26" t="s">
        <v>1</v>
      </c>
      <c r="I44" s="89">
        <f>IF('Input Data'!$H$37&gt;0,1.25,0)</f>
        <v>0</v>
      </c>
      <c r="J44" s="26" t="s">
        <v>1</v>
      </c>
      <c r="K44" s="552">
        <f>IF('Input Data'!$E$24=1,Scales!$L$4,IF('Input Data'!$E$24=2,Scales!$L$5,IF('Input Data'!$E$24=3,Scales!$L$6,0.75)))</f>
        <v>0.2</v>
      </c>
      <c r="L44" s="70" t="s">
        <v>2</v>
      </c>
      <c r="M44" s="19">
        <f>'Input Data'!$H$37</f>
        <v>0</v>
      </c>
      <c r="N44" s="26" t="s">
        <v>1</v>
      </c>
      <c r="O44" s="19">
        <f>IF(M44&gt;0,$Q$17,0)</f>
        <v>0</v>
      </c>
      <c r="P44" s="90"/>
      <c r="Q44" s="565">
        <f>IF('Input Data'!D26="Y",0,IF(M45=0,0,G44*E44*I44*K44*M44/M45*O44))</f>
        <v>0</v>
      </c>
    </row>
    <row r="45" spans="1:17" ht="23.25" customHeight="1" x14ac:dyDescent="0.2">
      <c r="A45" s="1051"/>
      <c r="B45" s="1052"/>
      <c r="C45" s="1052"/>
      <c r="D45" s="1052"/>
      <c r="E45" s="157"/>
      <c r="F45" s="157"/>
      <c r="G45" s="157"/>
      <c r="H45" s="157"/>
      <c r="I45" s="121"/>
      <c r="J45" s="77"/>
      <c r="K45" s="76"/>
      <c r="L45" s="90"/>
      <c r="M45" s="352">
        <f>'Input Data'!H38</f>
        <v>0</v>
      </c>
      <c r="N45" s="91"/>
      <c r="O45" s="90"/>
      <c r="P45" s="90"/>
      <c r="Q45" s="569"/>
    </row>
    <row r="46" spans="1:17" ht="19.5" customHeight="1" thickBot="1" x14ac:dyDescent="0.25">
      <c r="A46" s="156"/>
      <c r="B46" s="31"/>
      <c r="C46" s="121"/>
      <c r="D46" s="122"/>
      <c r="E46" s="157"/>
      <c r="F46" s="157"/>
      <c r="G46" s="157"/>
      <c r="H46" s="157"/>
      <c r="I46" s="89"/>
      <c r="J46" s="77"/>
      <c r="K46" s="76"/>
      <c r="L46" s="90"/>
      <c r="M46" s="90"/>
      <c r="N46" s="91"/>
      <c r="O46" s="461" t="s">
        <v>281</v>
      </c>
      <c r="P46" s="90"/>
      <c r="Q46" s="571">
        <f>SUM(Q23:Q45)</f>
        <v>0</v>
      </c>
    </row>
    <row r="47" spans="1:17" ht="8.25" customHeight="1" thickBot="1" x14ac:dyDescent="0.25">
      <c r="A47" s="7"/>
      <c r="B47" s="158"/>
      <c r="C47" s="158"/>
      <c r="D47" s="158"/>
      <c r="E47" s="158"/>
      <c r="F47" s="158"/>
      <c r="G47" s="158"/>
      <c r="H47" s="158"/>
      <c r="I47" s="94"/>
      <c r="J47" s="95"/>
      <c r="K47" s="96"/>
      <c r="L47" s="97"/>
      <c r="M47" s="97"/>
      <c r="N47" s="98"/>
      <c r="O47" s="97"/>
      <c r="P47" s="97"/>
      <c r="Q47" s="572"/>
    </row>
    <row r="48" spans="1:17" ht="20.25" customHeight="1" x14ac:dyDescent="0.2">
      <c r="A48" s="9" t="s">
        <v>144</v>
      </c>
      <c r="B48" s="10"/>
      <c r="C48" s="10"/>
      <c r="D48" s="10"/>
      <c r="E48" s="10"/>
      <c r="F48" s="10"/>
      <c r="G48" s="10"/>
      <c r="H48" s="10"/>
      <c r="I48" s="10"/>
      <c r="J48" s="10"/>
      <c r="K48" s="10"/>
      <c r="L48" s="10"/>
      <c r="M48" s="10"/>
      <c r="N48" s="77"/>
      <c r="O48" s="99"/>
      <c r="P48" s="10"/>
      <c r="Q48" s="569"/>
    </row>
    <row r="49" spans="1:17" x14ac:dyDescent="0.2">
      <c r="A49" s="1053" t="s">
        <v>206</v>
      </c>
      <c r="B49" s="1054"/>
      <c r="C49" s="76"/>
      <c r="D49" s="26"/>
      <c r="E49" s="26"/>
      <c r="F49" s="26"/>
      <c r="G49" s="26"/>
      <c r="H49" s="26"/>
      <c r="I49" s="14"/>
      <c r="J49" s="14"/>
      <c r="K49" s="76">
        <f>IF('Input Data'!$E$24&lt;4,0,IF('Input Data'!$E$24=4,0.2,IF('Input Data'!$E$24=5,0.25)))</f>
        <v>0</v>
      </c>
      <c r="L49" s="29" t="s">
        <v>2</v>
      </c>
      <c r="M49" s="100">
        <f>IF('Input Data'!$E$24&gt;3,'Input Data'!$H$43,0)</f>
        <v>0</v>
      </c>
      <c r="N49" s="68" t="s">
        <v>26</v>
      </c>
      <c r="O49" s="100">
        <f>IF('Input Data'!$E$24&lt;4,0,$Q$17)</f>
        <v>0</v>
      </c>
      <c r="P49" s="19"/>
      <c r="Q49" s="565">
        <f>IF(M50=0,0,K49*M49/M50*O49)</f>
        <v>0</v>
      </c>
    </row>
    <row r="50" spans="1:17" x14ac:dyDescent="0.2">
      <c r="A50" s="1055"/>
      <c r="B50" s="1054"/>
      <c r="C50" s="17"/>
      <c r="D50" s="72"/>
      <c r="E50" s="72"/>
      <c r="F50" s="72"/>
      <c r="G50" s="72"/>
      <c r="H50" s="72"/>
      <c r="I50" s="14"/>
      <c r="J50" s="14"/>
      <c r="K50" s="76"/>
      <c r="L50" s="17"/>
      <c r="M50" s="353">
        <f>IF('Input Data'!$E$24&lt;4,0,$Q$15)</f>
        <v>0</v>
      </c>
      <c r="N50" s="68"/>
      <c r="O50" s="19"/>
      <c r="P50" s="19"/>
      <c r="Q50" s="565"/>
    </row>
    <row r="51" spans="1:17" ht="9" customHeight="1" x14ac:dyDescent="0.2">
      <c r="A51" s="71"/>
      <c r="B51" s="14"/>
      <c r="C51" s="17"/>
      <c r="D51" s="72"/>
      <c r="E51" s="72"/>
      <c r="F51" s="72"/>
      <c r="G51" s="72"/>
      <c r="H51" s="72"/>
      <c r="I51" s="14"/>
      <c r="J51" s="14"/>
      <c r="K51" s="76"/>
      <c r="L51" s="17"/>
      <c r="M51" s="73"/>
      <c r="N51" s="68"/>
      <c r="O51" s="19"/>
      <c r="P51" s="19"/>
      <c r="Q51" s="565"/>
    </row>
    <row r="52" spans="1:17" ht="16.5" customHeight="1" x14ac:dyDescent="0.2">
      <c r="A52" s="1056" t="s">
        <v>207</v>
      </c>
      <c r="B52" s="1057"/>
      <c r="C52" s="1058"/>
      <c r="D52" s="26"/>
      <c r="E52" s="26"/>
      <c r="F52" s="26"/>
      <c r="G52" s="26"/>
      <c r="H52" s="26"/>
      <c r="I52" s="89">
        <f>IF('Input Data'!$H$44&gt;0,1.25,0)</f>
        <v>0</v>
      </c>
      <c r="J52" s="14" t="s">
        <v>26</v>
      </c>
      <c r="K52" s="76">
        <f>IF('Input Data'!$E$24&lt;4,0,IF('Input Data'!$E$24=4,0.2,IF('Input Data'!$E$24=5,0.25)))</f>
        <v>0</v>
      </c>
      <c r="L52" s="29" t="s">
        <v>2</v>
      </c>
      <c r="M52" s="100">
        <f>IF('Input Data'!$E$24&gt;3,'Input Data'!$G$44,0)</f>
        <v>0</v>
      </c>
      <c r="N52" s="68" t="s">
        <v>26</v>
      </c>
      <c r="O52" s="100">
        <f>IF('Input Data'!$E$24&lt;4,0,$Q$17)</f>
        <v>0</v>
      </c>
      <c r="P52" s="70"/>
      <c r="Q52" s="565">
        <f>IF(M53=0,0,I52*K52*M52/M53*O52)</f>
        <v>0</v>
      </c>
    </row>
    <row r="53" spans="1:17" x14ac:dyDescent="0.2">
      <c r="A53" s="1055"/>
      <c r="B53" s="1054"/>
      <c r="C53" s="1054"/>
      <c r="D53" s="77"/>
      <c r="E53" s="77"/>
      <c r="F53" s="77"/>
      <c r="G53" s="77"/>
      <c r="H53" s="77"/>
      <c r="I53" s="14"/>
      <c r="J53" s="14"/>
      <c r="K53" s="27"/>
      <c r="L53" s="10"/>
      <c r="M53" s="353">
        <f>IF('Input Data'!$E$24&lt;4,0,'Input Data'!H38)</f>
        <v>0</v>
      </c>
      <c r="N53" s="91"/>
      <c r="O53" s="90"/>
      <c r="P53" s="90"/>
      <c r="Q53" s="569"/>
    </row>
    <row r="54" spans="1:17" x14ac:dyDescent="0.2">
      <c r="A54" s="154"/>
      <c r="B54" s="121"/>
      <c r="C54" s="31"/>
      <c r="D54" s="77"/>
      <c r="E54" s="77"/>
      <c r="F54" s="77"/>
      <c r="G54" s="77"/>
      <c r="H54" s="77"/>
      <c r="I54" s="14"/>
      <c r="J54" s="14"/>
      <c r="K54" s="27"/>
      <c r="L54" s="10"/>
      <c r="M54" s="73"/>
      <c r="N54" s="91"/>
      <c r="O54" s="461" t="s">
        <v>272</v>
      </c>
      <c r="P54" s="90"/>
      <c r="Q54" s="573">
        <f>SUM(Q49:Q53)</f>
        <v>0</v>
      </c>
    </row>
    <row r="55" spans="1:17" ht="6" customHeight="1" thickBot="1" x14ac:dyDescent="0.25">
      <c r="A55" s="159"/>
      <c r="B55" s="134"/>
      <c r="C55" s="134"/>
      <c r="D55" s="95"/>
      <c r="E55" s="95"/>
      <c r="F55" s="95"/>
      <c r="G55" s="95"/>
      <c r="H55" s="95"/>
      <c r="I55" s="20"/>
      <c r="J55" s="20"/>
      <c r="K55" s="96"/>
      <c r="L55" s="101"/>
      <c r="M55" s="102"/>
      <c r="N55" s="98"/>
      <c r="O55" s="97"/>
      <c r="P55" s="97"/>
      <c r="Q55" s="572"/>
    </row>
    <row r="56" spans="1:17" ht="23.25" customHeight="1" thickTop="1" thickBot="1" x14ac:dyDescent="0.25">
      <c r="A56" s="103"/>
      <c r="B56" s="42"/>
      <c r="C56" s="42"/>
      <c r="D56" s="42"/>
      <c r="E56" s="42"/>
      <c r="F56" s="42"/>
      <c r="G56" s="160"/>
      <c r="H56" s="42"/>
      <c r="I56" s="160"/>
      <c r="J56" s="42"/>
      <c r="K56" s="104"/>
      <c r="L56" s="42"/>
      <c r="M56" s="42"/>
      <c r="N56" s="42"/>
      <c r="O56" s="460" t="s">
        <v>200</v>
      </c>
      <c r="P56" s="42"/>
      <c r="Q56" s="574">
        <f>IF('Input Data'!G39="ERROR","ERROR",Q46+Q54)</f>
        <v>0</v>
      </c>
    </row>
    <row r="57" spans="1:17" ht="24" customHeight="1" thickTop="1" thickBot="1" x14ac:dyDescent="0.25">
      <c r="A57" s="103"/>
      <c r="B57" s="42"/>
      <c r="C57" s="42"/>
      <c r="D57" s="406"/>
      <c r="E57" s="409"/>
      <c r="F57" s="409"/>
      <c r="G57" s="407"/>
      <c r="H57" s="408"/>
      <c r="I57" s="409"/>
      <c r="J57" s="408"/>
      <c r="K57" s="409"/>
      <c r="L57" s="408"/>
      <c r="M57" s="408"/>
      <c r="N57" s="459" t="s">
        <v>265</v>
      </c>
      <c r="O57" s="411">
        <f>'Input Data'!D19</f>
        <v>1</v>
      </c>
      <c r="P57" s="410" t="s">
        <v>266</v>
      </c>
      <c r="Q57" s="575">
        <f>O57*Q56</f>
        <v>0</v>
      </c>
    </row>
    <row r="58" spans="1:17" ht="24" customHeight="1" thickTop="1" thickBot="1" x14ac:dyDescent="0.25">
      <c r="A58" s="103"/>
      <c r="B58" s="42"/>
      <c r="C58" s="42"/>
      <c r="D58" s="406"/>
      <c r="E58" s="409"/>
      <c r="F58" s="409"/>
      <c r="G58" s="407"/>
      <c r="H58" s="408"/>
      <c r="I58" s="409"/>
      <c r="J58" s="408"/>
      <c r="K58" s="409"/>
      <c r="L58" s="408"/>
      <c r="M58" s="408"/>
      <c r="N58" s="459"/>
      <c r="O58" s="551" t="s">
        <v>300</v>
      </c>
      <c r="P58" s="410"/>
      <c r="Q58" s="576">
        <f>'Input Data'!F8*'Input Data'!H8</f>
        <v>0</v>
      </c>
    </row>
    <row r="59" spans="1:17" ht="28.5" customHeight="1" thickTop="1" thickBot="1" x14ac:dyDescent="0.25">
      <c r="A59" s="131" t="s">
        <v>129</v>
      </c>
      <c r="B59" s="471"/>
      <c r="C59" s="471"/>
      <c r="D59" s="471"/>
      <c r="E59" s="471"/>
      <c r="F59" s="471"/>
      <c r="G59" s="471"/>
      <c r="H59" s="471"/>
      <c r="I59" s="471"/>
      <c r="J59" s="471"/>
      <c r="K59" s="471"/>
      <c r="L59" s="471"/>
      <c r="M59" s="471"/>
      <c r="N59" s="471"/>
      <c r="O59" s="472" t="s">
        <v>129</v>
      </c>
      <c r="P59" s="471"/>
      <c r="Q59" s="577"/>
    </row>
    <row r="60" spans="1:17" ht="24.75" customHeight="1" thickTop="1" x14ac:dyDescent="0.2">
      <c r="A60" s="87" t="s">
        <v>146</v>
      </c>
      <c r="B60" s="21"/>
      <c r="C60" s="21"/>
      <c r="D60" s="21"/>
      <c r="E60" s="21"/>
      <c r="F60" s="21"/>
      <c r="G60" s="21"/>
      <c r="H60" s="21"/>
      <c r="I60" s="21"/>
      <c r="J60" s="10"/>
      <c r="K60" s="354"/>
      <c r="L60" s="23"/>
      <c r="M60" s="10"/>
      <c r="N60" s="33"/>
      <c r="O60" s="10"/>
      <c r="P60" s="33"/>
      <c r="Q60" s="569"/>
    </row>
    <row r="61" spans="1:17" ht="19.5" customHeight="1" x14ac:dyDescent="0.2">
      <c r="A61" s="32" t="s">
        <v>149</v>
      </c>
      <c r="B61" s="10"/>
      <c r="C61" s="10"/>
      <c r="D61" s="10"/>
      <c r="E61" s="10"/>
      <c r="F61" s="10"/>
      <c r="G61" s="10"/>
      <c r="H61" s="10"/>
      <c r="I61" s="10"/>
      <c r="J61" s="22" t="s">
        <v>124</v>
      </c>
      <c r="K61" s="121"/>
      <c r="L61" s="23"/>
      <c r="M61" s="24" t="s">
        <v>7</v>
      </c>
      <c r="N61" s="10"/>
      <c r="O61" s="23"/>
      <c r="P61" s="25" t="s">
        <v>117</v>
      </c>
      <c r="Q61" s="569">
        <f>IF(Q15&gt;0,0,'Time Based'!H22)</f>
        <v>0</v>
      </c>
    </row>
    <row r="62" spans="1:17" ht="15.75" customHeight="1" x14ac:dyDescent="0.2">
      <c r="A62" s="13" t="s">
        <v>235</v>
      </c>
      <c r="B62" s="412" t="s">
        <v>267</v>
      </c>
      <c r="C62" s="10"/>
      <c r="D62" s="10"/>
      <c r="E62" s="10"/>
      <c r="F62" s="10"/>
      <c r="G62" s="10"/>
      <c r="H62" s="2"/>
      <c r="I62" s="2"/>
      <c r="J62" s="33" t="s">
        <v>236</v>
      </c>
      <c r="K62" s="2"/>
      <c r="L62" s="23"/>
      <c r="M62" s="24" t="s">
        <v>7</v>
      </c>
      <c r="N62" s="10"/>
      <c r="O62" s="24" t="s">
        <v>209</v>
      </c>
      <c r="P62" s="25" t="s">
        <v>117</v>
      </c>
      <c r="Q62" s="569">
        <f>'Travelling &amp; Subsistence'!I17</f>
        <v>0</v>
      </c>
    </row>
    <row r="63" spans="1:17" x14ac:dyDescent="0.2">
      <c r="A63" s="13" t="s">
        <v>237</v>
      </c>
      <c r="B63" s="10"/>
      <c r="C63" s="10"/>
      <c r="D63" s="10"/>
      <c r="E63" s="10"/>
      <c r="F63" s="10"/>
      <c r="G63" s="10"/>
      <c r="H63" s="2"/>
      <c r="I63" s="2"/>
      <c r="J63" s="33" t="s">
        <v>238</v>
      </c>
      <c r="K63" s="2"/>
      <c r="L63" s="23"/>
      <c r="M63" s="24" t="s">
        <v>7</v>
      </c>
      <c r="N63" s="10"/>
      <c r="O63" s="24" t="s">
        <v>209</v>
      </c>
      <c r="P63" s="25" t="s">
        <v>117</v>
      </c>
      <c r="Q63" s="569">
        <f>'Time Based'!H62</f>
        <v>0</v>
      </c>
    </row>
    <row r="64" spans="1:17" ht="15.75" thickBot="1" x14ac:dyDescent="0.25">
      <c r="A64" s="34"/>
      <c r="B64" s="35"/>
      <c r="C64" s="35"/>
      <c r="D64" s="36"/>
      <c r="E64" s="36"/>
      <c r="F64" s="36"/>
      <c r="G64" s="36"/>
      <c r="H64" s="36"/>
      <c r="I64" s="36"/>
      <c r="J64" s="37"/>
      <c r="K64" s="38"/>
      <c r="L64" s="39"/>
      <c r="M64" s="355"/>
      <c r="N64" s="48"/>
      <c r="O64" s="462" t="s">
        <v>32</v>
      </c>
      <c r="P64" s="356"/>
      <c r="Q64" s="578">
        <f>SUM(Q61:Q63)</f>
        <v>0</v>
      </c>
    </row>
    <row r="65" spans="1:17" ht="29.25" customHeight="1" thickTop="1" x14ac:dyDescent="0.2">
      <c r="A65" s="9" t="s">
        <v>147</v>
      </c>
      <c r="B65" s="10"/>
      <c r="C65" s="10"/>
      <c r="D65" s="10"/>
      <c r="E65" s="10"/>
      <c r="F65" s="10"/>
      <c r="G65" s="10"/>
      <c r="H65" s="10"/>
      <c r="I65" s="10"/>
      <c r="J65" s="10"/>
      <c r="K65" s="10"/>
      <c r="L65" s="10"/>
      <c r="M65" s="10"/>
      <c r="N65" s="10"/>
      <c r="O65" s="40"/>
      <c r="P65" s="30"/>
      <c r="Q65" s="569"/>
    </row>
    <row r="66" spans="1:17" x14ac:dyDescent="0.2">
      <c r="A66" s="13" t="s">
        <v>130</v>
      </c>
      <c r="B66" s="10"/>
      <c r="C66" s="412" t="s">
        <v>267</v>
      </c>
      <c r="D66" s="10"/>
      <c r="E66" s="10"/>
      <c r="F66" s="10"/>
      <c r="G66" s="10"/>
      <c r="H66" s="10"/>
      <c r="I66" s="10"/>
      <c r="J66" s="10"/>
      <c r="K66" s="10"/>
      <c r="L66" s="10"/>
      <c r="M66" s="33"/>
      <c r="N66" s="10"/>
      <c r="O66" s="14"/>
      <c r="P66" s="14"/>
      <c r="Q66" s="579">
        <f>'Travelling &amp; Subsistence'!I60</f>
        <v>0</v>
      </c>
    </row>
    <row r="67" spans="1:17" x14ac:dyDescent="0.2">
      <c r="A67" s="13" t="s">
        <v>96</v>
      </c>
      <c r="B67" s="10"/>
      <c r="C67" s="10"/>
      <c r="D67" s="10"/>
      <c r="E67" s="10"/>
      <c r="F67" s="10"/>
      <c r="G67" s="10"/>
      <c r="H67" s="10"/>
      <c r="I67" s="10"/>
      <c r="J67" s="10"/>
      <c r="K67" s="10"/>
      <c r="L67" s="10"/>
      <c r="M67" s="33"/>
      <c r="N67" s="10"/>
      <c r="O67" s="14"/>
      <c r="P67" s="14"/>
      <c r="Q67" s="579">
        <f>'Typing, Duplicating, &amp; Printing'!I65</f>
        <v>0</v>
      </c>
    </row>
    <row r="68" spans="1:17" x14ac:dyDescent="0.2">
      <c r="A68" s="13" t="s">
        <v>97</v>
      </c>
      <c r="B68" s="10"/>
      <c r="C68" s="10"/>
      <c r="D68" s="10"/>
      <c r="E68" s="10"/>
      <c r="F68" s="10"/>
      <c r="G68" s="10"/>
      <c r="H68" s="10"/>
      <c r="I68" s="10"/>
      <c r="J68" s="10"/>
      <c r="K68" s="10"/>
      <c r="L68" s="10"/>
      <c r="M68" s="33"/>
      <c r="N68" s="10"/>
      <c r="O68" s="14"/>
      <c r="P68" s="14"/>
      <c r="Q68" s="579">
        <f>'Site staff &amp; Other'!H59</f>
        <v>0</v>
      </c>
    </row>
    <row r="69" spans="1:17" ht="15.75" thickBot="1" x14ac:dyDescent="0.25">
      <c r="A69" s="34"/>
      <c r="B69" s="36"/>
      <c r="C69" s="36"/>
      <c r="D69" s="36"/>
      <c r="E69" s="36"/>
      <c r="F69" s="36"/>
      <c r="G69" s="36"/>
      <c r="H69" s="36"/>
      <c r="I69" s="106"/>
      <c r="J69" s="41"/>
      <c r="K69" s="35"/>
      <c r="L69" s="106"/>
      <c r="M69" s="135"/>
      <c r="N69" s="41"/>
      <c r="O69" s="463" t="s">
        <v>148</v>
      </c>
      <c r="P69" s="35"/>
      <c r="Q69" s="580">
        <f>SUM(Q66:Q68)</f>
        <v>0</v>
      </c>
    </row>
    <row r="70" spans="1:17" ht="15.75" thickTop="1" x14ac:dyDescent="0.2">
      <c r="A70" s="13"/>
      <c r="B70" s="10"/>
      <c r="C70" s="10"/>
      <c r="D70" s="10"/>
      <c r="E70" s="10"/>
      <c r="F70" s="10"/>
      <c r="G70" s="10"/>
      <c r="H70" s="10"/>
      <c r="I70" s="10"/>
      <c r="J70" s="10"/>
      <c r="L70" s="10"/>
      <c r="M70" s="10"/>
      <c r="N70" s="10"/>
      <c r="O70" s="466" t="s">
        <v>282</v>
      </c>
      <c r="P70" s="10"/>
      <c r="Q70" s="581">
        <f>Q57-Q58+Q64+Q69</f>
        <v>0</v>
      </c>
    </row>
    <row r="71" spans="1:17" x14ac:dyDescent="0.2">
      <c r="A71" s="13"/>
      <c r="B71" s="10"/>
      <c r="C71" s="10"/>
      <c r="D71" s="10"/>
      <c r="E71" s="10"/>
      <c r="F71" s="10"/>
      <c r="G71" s="10"/>
      <c r="H71" s="10"/>
      <c r="I71" s="14"/>
      <c r="J71" s="14"/>
      <c r="L71" s="47"/>
      <c r="M71" s="47"/>
      <c r="N71" s="132"/>
      <c r="O71" s="464" t="s">
        <v>116</v>
      </c>
      <c r="P71" s="132"/>
      <c r="Q71" s="582">
        <f>ROUND('Previous Payments'!K42,2)</f>
        <v>0</v>
      </c>
    </row>
    <row r="72" spans="1:17" ht="16.5" thickBot="1" x14ac:dyDescent="0.25">
      <c r="A72" s="13"/>
      <c r="B72" s="10"/>
      <c r="C72" s="36"/>
      <c r="D72" s="10"/>
      <c r="E72" s="10"/>
      <c r="F72" s="10"/>
      <c r="G72" s="10"/>
      <c r="H72" s="10"/>
      <c r="I72" s="1046" t="str">
        <f>IF($Q$70&lt;$Q$71,"OVERPAID BY (Ecl Tax)",IF($Q$70&gt;$Q$71,"FEES NOW DUE EXCLUDING VAT &amp; NON TAXABLE EXPENSES",""))</f>
        <v/>
      </c>
      <c r="J72" s="1047"/>
      <c r="K72" s="1047"/>
      <c r="L72" s="1047"/>
      <c r="M72" s="1047"/>
      <c r="N72" s="1047"/>
      <c r="O72" s="1048"/>
      <c r="P72" s="10"/>
      <c r="Q72" s="583">
        <f>Q70-Q71</f>
        <v>0</v>
      </c>
    </row>
    <row r="73" spans="1:17" ht="15.75" thickTop="1" x14ac:dyDescent="0.2">
      <c r="A73" s="43"/>
      <c r="B73" s="21"/>
      <c r="C73" s="10"/>
      <c r="D73" s="21" t="s">
        <v>0</v>
      </c>
      <c r="E73" s="21"/>
      <c r="F73" s="21"/>
      <c r="G73" s="21"/>
      <c r="H73" s="21"/>
      <c r="I73" s="1102">
        <v>0.14000000000000001</v>
      </c>
      <c r="J73" s="1091"/>
      <c r="K73" s="21" t="s">
        <v>24</v>
      </c>
      <c r="L73" s="14"/>
      <c r="M73" s="45">
        <f>IF('Input Data'!C14="none",0,Q72)</f>
        <v>0</v>
      </c>
      <c r="N73" s="21"/>
      <c r="O73" s="21"/>
      <c r="P73" s="21"/>
      <c r="Q73" s="584">
        <f>I73*M73</f>
        <v>0</v>
      </c>
    </row>
    <row r="74" spans="1:17" ht="15.75" thickBot="1" x14ac:dyDescent="0.25">
      <c r="A74" s="13"/>
      <c r="B74" s="10"/>
      <c r="C74" s="10"/>
      <c r="D74" s="46"/>
      <c r="E74" s="46"/>
      <c r="F74" s="46"/>
      <c r="G74" s="46"/>
      <c r="H74" s="46"/>
      <c r="I74" s="33"/>
      <c r="J74" s="357"/>
      <c r="K74" s="10"/>
      <c r="L74" s="357"/>
      <c r="M74" s="14"/>
      <c r="N74" s="44"/>
      <c r="O74" s="465" t="s">
        <v>253</v>
      </c>
      <c r="P74" s="33"/>
      <c r="Q74" s="569">
        <f>'Non Taxable'!I20</f>
        <v>0</v>
      </c>
    </row>
    <row r="75" spans="1:17" ht="16.5" thickBot="1" x14ac:dyDescent="0.25">
      <c r="A75" s="1104" t="s">
        <v>254</v>
      </c>
      <c r="B75" s="1105"/>
      <c r="C75" s="1105"/>
      <c r="D75" s="1105"/>
      <c r="E75" s="1105"/>
      <c r="F75" s="1105"/>
      <c r="G75" s="1106"/>
      <c r="H75" s="358"/>
      <c r="I75" s="1108" t="str">
        <f>IF($Q$70&lt;$Q$71,"AMOUNT TO BE RECOVERED (Incl VAT)",IF($Q$70&gt;$Q$71,"FEES NOW DUE INCLUDING VAT &amp; NON TAXABLE EXPENSES",""))</f>
        <v/>
      </c>
      <c r="J75" s="1109"/>
      <c r="K75" s="1109"/>
      <c r="L75" s="1109"/>
      <c r="M75" s="1109"/>
      <c r="N75" s="1109"/>
      <c r="O75" s="1110"/>
      <c r="P75" s="358"/>
      <c r="Q75" s="585">
        <f>Q72+Q73+Q74</f>
        <v>0</v>
      </c>
    </row>
    <row r="76" spans="1:17" ht="15.75" thickTop="1" x14ac:dyDescent="0.2">
      <c r="A76" s="434"/>
      <c r="B76" s="435"/>
      <c r="C76" s="435"/>
      <c r="D76" s="435"/>
      <c r="E76" s="435"/>
      <c r="F76" s="435"/>
      <c r="G76" s="435"/>
      <c r="H76" s="435"/>
      <c r="I76" s="435"/>
      <c r="J76" s="435"/>
      <c r="K76" s="435"/>
      <c r="L76" s="435"/>
      <c r="M76" s="435"/>
      <c r="N76" s="435"/>
      <c r="O76" s="435"/>
      <c r="P76" s="435"/>
      <c r="Q76" s="436"/>
    </row>
    <row r="77" spans="1:17" x14ac:dyDescent="0.2">
      <c r="A77" s="437"/>
      <c r="B77" s="438"/>
      <c r="C77" s="438"/>
      <c r="D77" s="438"/>
      <c r="E77" s="438"/>
      <c r="F77" s="438"/>
      <c r="G77" s="438"/>
      <c r="H77" s="438"/>
      <c r="I77" s="438"/>
      <c r="J77" s="438"/>
      <c r="K77" s="439"/>
      <c r="L77" s="440"/>
      <c r="M77" s="440"/>
      <c r="N77" s="438"/>
      <c r="O77" s="438"/>
      <c r="P77" s="438"/>
      <c r="Q77" s="441"/>
    </row>
    <row r="78" spans="1:17" x14ac:dyDescent="0.2">
      <c r="A78" s="1107" t="s">
        <v>27</v>
      </c>
      <c r="B78" s="1103"/>
      <c r="C78" s="442"/>
      <c r="D78" s="1103" t="s">
        <v>9</v>
      </c>
      <c r="E78" s="1103"/>
      <c r="F78" s="1103"/>
      <c r="G78" s="1103"/>
      <c r="H78" s="1103"/>
      <c r="I78" s="443"/>
      <c r="J78" s="443"/>
      <c r="K78" s="1103" t="s">
        <v>125</v>
      </c>
      <c r="L78" s="1103"/>
      <c r="M78" s="1103"/>
      <c r="N78" s="438"/>
      <c r="O78" s="1103" t="s">
        <v>9</v>
      </c>
      <c r="P78" s="1103"/>
      <c r="Q78" s="441"/>
    </row>
    <row r="79" spans="1:17" x14ac:dyDescent="0.2">
      <c r="A79" s="444"/>
      <c r="B79" s="438"/>
      <c r="C79" s="438"/>
      <c r="D79" s="438"/>
      <c r="E79" s="438"/>
      <c r="F79" s="438"/>
      <c r="G79" s="438"/>
      <c r="H79" s="438"/>
      <c r="I79" s="438"/>
      <c r="J79" s="438"/>
      <c r="K79" s="438"/>
      <c r="L79" s="438"/>
      <c r="M79" s="438"/>
      <c r="N79" s="438"/>
      <c r="O79" s="438"/>
      <c r="P79" s="438"/>
      <c r="Q79" s="441"/>
    </row>
    <row r="80" spans="1:17" x14ac:dyDescent="0.2">
      <c r="A80" s="445" t="s">
        <v>25</v>
      </c>
      <c r="B80" s="446"/>
      <c r="C80" s="446"/>
      <c r="D80" s="446"/>
      <c r="E80" s="446"/>
      <c r="F80" s="446"/>
      <c r="G80" s="446"/>
      <c r="H80" s="446"/>
      <c r="I80" s="446"/>
      <c r="J80" s="446"/>
      <c r="K80" s="446"/>
      <c r="L80" s="440"/>
      <c r="M80" s="440"/>
      <c r="N80" s="440"/>
      <c r="O80" s="440"/>
      <c r="P80" s="440"/>
      <c r="Q80" s="447"/>
    </row>
    <row r="81" spans="1:17" x14ac:dyDescent="0.2">
      <c r="A81" s="444"/>
      <c r="B81" s="438"/>
      <c r="C81" s="438"/>
      <c r="D81" s="438"/>
      <c r="E81" s="438"/>
      <c r="F81" s="438"/>
      <c r="G81" s="438"/>
      <c r="H81" s="438"/>
      <c r="I81" s="438"/>
      <c r="J81" s="438"/>
      <c r="K81" s="438"/>
      <c r="L81" s="438"/>
      <c r="M81" s="438"/>
      <c r="N81" s="438"/>
      <c r="O81" s="438"/>
      <c r="P81" s="438"/>
      <c r="Q81" s="441"/>
    </row>
    <row r="82" spans="1:17" x14ac:dyDescent="0.2">
      <c r="A82" s="444"/>
      <c r="B82" s="448"/>
      <c r="C82" s="448"/>
      <c r="D82" s="448"/>
      <c r="E82" s="448"/>
      <c r="F82" s="448"/>
      <c r="G82" s="448"/>
      <c r="H82" s="448"/>
      <c r="I82" s="448"/>
      <c r="J82" s="448"/>
      <c r="K82" s="449"/>
      <c r="L82" s="449"/>
      <c r="M82" s="450" t="s">
        <v>29</v>
      </c>
      <c r="N82" s="448"/>
      <c r="O82" s="448"/>
      <c r="P82" s="448"/>
      <c r="Q82" s="451"/>
    </row>
    <row r="83" spans="1:17" ht="15.75" thickBot="1" x14ac:dyDescent="0.25">
      <c r="A83" s="452" t="s">
        <v>30</v>
      </c>
      <c r="B83" s="453" t="s">
        <v>31</v>
      </c>
      <c r="C83" s="453">
        <f>'Input Data'!D11</f>
        <v>0</v>
      </c>
      <c r="D83" s="453"/>
      <c r="E83" s="453"/>
      <c r="F83" s="453"/>
      <c r="G83" s="453"/>
      <c r="H83" s="453"/>
      <c r="I83" s="453"/>
      <c r="J83" s="453"/>
      <c r="K83" s="453"/>
      <c r="L83" s="453"/>
      <c r="M83" s="453"/>
      <c r="N83" s="453"/>
      <c r="O83" s="453"/>
      <c r="P83" s="453"/>
      <c r="Q83" s="454"/>
    </row>
    <row r="84" spans="1:17" ht="15.75" thickTop="1" x14ac:dyDescent="0.2"/>
  </sheetData>
  <sheetProtection password="CD4C" sheet="1" objects="1" scenarios="1" formatCells="0" formatColumns="0" formatRows="0"/>
  <customSheetViews>
    <customSheetView guid="{F2EF8C40-5F38-4711-A114-3A47916B87AA}" scale="75" showPageBreaks="1" printArea="1" showRuler="0" topLeftCell="C79">
      <selection activeCell="P75" sqref="P75"/>
      <rowBreaks count="2" manualBreakCount="2">
        <brk id="44" min="1" max="17" man="1"/>
        <brk id="64" min="1" max="17" man="1"/>
      </rowBreaks>
      <pageMargins left="0.35433070866141736" right="0.35433070866141736" top="0.78740157480314965" bottom="0.78740157480314965" header="0.47244094488188981" footer="0.55118110236220474"/>
      <printOptions horizontalCentered="1"/>
      <pageSetup paperSize="8" scale="85" orientation="portrait" horizontalDpi="300" verticalDpi="300" r:id="rId1"/>
      <headerFooter alignWithMargins="0">
        <oddFooter>&amp;L&amp;"Arial,Regular"&amp;9&amp;A&amp;C&amp;"Arial,Regular"&amp;P&amp;R&amp;"Arial,Regular"&amp;9&amp;D</oddFooter>
      </headerFooter>
    </customSheetView>
  </customSheetViews>
  <mergeCells count="41">
    <mergeCell ref="I73:J73"/>
    <mergeCell ref="O78:P78"/>
    <mergeCell ref="A75:G75"/>
    <mergeCell ref="A78:B78"/>
    <mergeCell ref="D78:H78"/>
    <mergeCell ref="K78:M78"/>
    <mergeCell ref="I75:O75"/>
    <mergeCell ref="O7:P7"/>
    <mergeCell ref="A8:B8"/>
    <mergeCell ref="D8:I8"/>
    <mergeCell ref="A10:B10"/>
    <mergeCell ref="D10:I10"/>
    <mergeCell ref="O8:Q8"/>
    <mergeCell ref="A32:D33"/>
    <mergeCell ref="A38:D39"/>
    <mergeCell ref="A41:D42"/>
    <mergeCell ref="L14:N14"/>
    <mergeCell ref="A29:D30"/>
    <mergeCell ref="A26:D27"/>
    <mergeCell ref="A23:B24"/>
    <mergeCell ref="D14:J14"/>
    <mergeCell ref="L13:N13"/>
    <mergeCell ref="D12:I12"/>
    <mergeCell ref="A15:I15"/>
    <mergeCell ref="L15:P15"/>
    <mergeCell ref="D13:J13"/>
    <mergeCell ref="K1:Q1"/>
    <mergeCell ref="K2:Q2"/>
    <mergeCell ref="A1:C2"/>
    <mergeCell ref="D1:J2"/>
    <mergeCell ref="B4:M4"/>
    <mergeCell ref="I72:O72"/>
    <mergeCell ref="A35:D36"/>
    <mergeCell ref="A44:D45"/>
    <mergeCell ref="A49:B50"/>
    <mergeCell ref="A52:C53"/>
    <mergeCell ref="D9:I9"/>
    <mergeCell ref="D11:I11"/>
    <mergeCell ref="B6:M6"/>
    <mergeCell ref="B5:M5"/>
    <mergeCell ref="B7:K7"/>
  </mergeCells>
  <phoneticPr fontId="67" type="noConversion"/>
  <printOptions horizontalCentered="1"/>
  <pageMargins left="0.74803149606299213" right="0.55118110236220474" top="0.78740157480314965" bottom="0.78740157480314965" header="0.47244094488188981" footer="0.55118110236220474"/>
  <pageSetup paperSize="9" scale="54" orientation="portrait" horizontalDpi="300" verticalDpi="300" r:id="rId2"/>
  <headerFooter alignWithMargins="0">
    <oddFooter>&amp;L&amp;"Arial,Regular"&amp;9&amp;F: 
&amp;A&amp;C&amp;"Arial,Regular"&amp;P&amp;R&amp;"Arial,Regular"&amp;9&amp;D</oddFooter>
  </headerFooter>
  <rowBreaks count="1" manualBreakCount="1">
    <brk id="58" max="1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15"/>
  <sheetViews>
    <sheetView zoomScale="75" zoomScaleNormal="75" zoomScaleSheetLayoutView="65" workbookViewId="0">
      <selection activeCell="G17" sqref="G17"/>
    </sheetView>
  </sheetViews>
  <sheetFormatPr defaultRowHeight="15" x14ac:dyDescent="0.2"/>
  <cols>
    <col min="1" max="1" width="2.88671875" customWidth="1"/>
    <col min="2" max="2" width="14.109375" customWidth="1"/>
    <col min="3" max="3" width="16.109375" customWidth="1"/>
    <col min="4" max="4" width="14" customWidth="1"/>
    <col min="5" max="5" width="11.33203125" customWidth="1"/>
    <col min="6" max="6" width="3.77734375" customWidth="1"/>
    <col min="7" max="7" width="12.109375" customWidth="1"/>
    <col min="8" max="8" width="13.33203125" customWidth="1"/>
    <col min="9" max="9" width="12.109375" customWidth="1"/>
    <col min="10" max="10" width="2.109375" customWidth="1"/>
  </cols>
  <sheetData>
    <row r="1" spans="1:12" ht="20.25" x14ac:dyDescent="0.3">
      <c r="A1" s="4"/>
      <c r="B1" s="420" t="s">
        <v>263</v>
      </c>
      <c r="C1" s="421"/>
      <c r="D1" s="421"/>
      <c r="E1" s="421"/>
      <c r="F1" s="4"/>
      <c r="G1" s="4"/>
      <c r="H1" s="4"/>
    </row>
    <row r="2" spans="1:12" ht="33.75" customHeight="1" thickBot="1" x14ac:dyDescent="0.3">
      <c r="B2" s="422" t="s">
        <v>264</v>
      </c>
      <c r="C2" s="1111" t="s">
        <v>139</v>
      </c>
      <c r="D2" s="1112"/>
      <c r="E2" s="1112"/>
      <c r="G2" s="504" t="s">
        <v>284</v>
      </c>
      <c r="H2" s="505"/>
      <c r="I2" s="505"/>
      <c r="J2" s="505"/>
      <c r="K2" s="505"/>
      <c r="L2" s="505"/>
    </row>
    <row r="3" spans="1:12" x14ac:dyDescent="0.2">
      <c r="B3" s="423">
        <v>0</v>
      </c>
      <c r="C3" s="424">
        <v>366000</v>
      </c>
      <c r="D3" s="425">
        <v>45750</v>
      </c>
      <c r="E3" s="426">
        <v>0.125</v>
      </c>
      <c r="G3" s="506" t="s">
        <v>285</v>
      </c>
      <c r="H3" s="507" t="s">
        <v>286</v>
      </c>
      <c r="I3" s="508" t="s">
        <v>287</v>
      </c>
      <c r="J3" s="509"/>
      <c r="K3" s="510" t="s">
        <v>288</v>
      </c>
      <c r="L3" s="511" t="s">
        <v>289</v>
      </c>
    </row>
    <row r="4" spans="1:12" x14ac:dyDescent="0.2">
      <c r="B4" s="427">
        <v>366000</v>
      </c>
      <c r="C4" s="428">
        <v>993000</v>
      </c>
      <c r="D4" s="428">
        <v>45750</v>
      </c>
      <c r="E4" s="429">
        <v>0.125</v>
      </c>
      <c r="G4" s="512" t="s">
        <v>290</v>
      </c>
      <c r="H4" s="513" t="s">
        <v>291</v>
      </c>
      <c r="I4" s="514">
        <f>IF('Input Data'!$E$24&lt;1,0,20%)</f>
        <v>0.2</v>
      </c>
      <c r="J4" s="515" t="s">
        <v>26</v>
      </c>
      <c r="K4" s="516">
        <f>IF('Input Data'!$E$24=1,'Input Data'!$D$25,1)</f>
        <v>1</v>
      </c>
      <c r="L4" s="517">
        <f>I4*K4</f>
        <v>0.2</v>
      </c>
    </row>
    <row r="5" spans="1:12" x14ac:dyDescent="0.2">
      <c r="B5" s="427">
        <v>993000</v>
      </c>
      <c r="C5" s="428">
        <v>4964000</v>
      </c>
      <c r="D5" s="428">
        <v>124130</v>
      </c>
      <c r="E5" s="429">
        <v>0.1</v>
      </c>
      <c r="G5" s="512" t="s">
        <v>292</v>
      </c>
      <c r="H5" s="513" t="s">
        <v>293</v>
      </c>
      <c r="I5" s="514">
        <f>IF('Input Data'!$E$24&lt;2,0,35%)</f>
        <v>0</v>
      </c>
      <c r="J5" s="515" t="s">
        <v>26</v>
      </c>
      <c r="K5" s="516">
        <f>IF('Input Data'!$E$24=2,'Input Data'!$D$25,1)</f>
        <v>1</v>
      </c>
      <c r="L5" s="517">
        <f>I5*K5+L4</f>
        <v>0.2</v>
      </c>
    </row>
    <row r="6" spans="1:12" ht="15.75" thickBot="1" x14ac:dyDescent="0.25">
      <c r="B6" s="427">
        <v>4964000</v>
      </c>
      <c r="C6" s="428">
        <v>10450000</v>
      </c>
      <c r="D6" s="428">
        <v>521230</v>
      </c>
      <c r="E6" s="429">
        <v>0.09</v>
      </c>
      <c r="G6" s="518" t="s">
        <v>294</v>
      </c>
      <c r="H6" s="519" t="s">
        <v>295</v>
      </c>
      <c r="I6" s="520">
        <f>IF('Input Data'!$E$24&lt;3,0,20%)</f>
        <v>0</v>
      </c>
      <c r="J6" s="521" t="s">
        <v>26</v>
      </c>
      <c r="K6" s="522">
        <f>IF('Input Data'!$E$24=3,'Input Data'!$D$25,1)</f>
        <v>1</v>
      </c>
      <c r="L6" s="523">
        <f>I6*K6+L5</f>
        <v>0.2</v>
      </c>
    </row>
    <row r="7" spans="1:12" x14ac:dyDescent="0.2">
      <c r="B7" s="427">
        <v>10450000</v>
      </c>
      <c r="C7" s="428">
        <v>24035000</v>
      </c>
      <c r="D7" s="428">
        <v>1014970</v>
      </c>
      <c r="E7" s="429">
        <v>0.08</v>
      </c>
    </row>
    <row r="8" spans="1:12" ht="15.75" thickBot="1" x14ac:dyDescent="0.25">
      <c r="B8" s="430">
        <v>24035000</v>
      </c>
      <c r="C8" s="431">
        <v>2000000000</v>
      </c>
      <c r="D8" s="432">
        <v>2101770</v>
      </c>
      <c r="E8" s="433">
        <v>7.0000000000000007E-2</v>
      </c>
      <c r="G8" s="524"/>
      <c r="H8" s="525"/>
      <c r="I8" s="526"/>
      <c r="J8" s="524"/>
      <c r="K8" s="527"/>
      <c r="L8" s="528"/>
    </row>
    <row r="9" spans="1:12" x14ac:dyDescent="0.2">
      <c r="H9" s="4" t="s">
        <v>291</v>
      </c>
      <c r="I9" s="529">
        <v>20</v>
      </c>
    </row>
    <row r="10" spans="1:12" x14ac:dyDescent="0.2">
      <c r="H10" s="4" t="s">
        <v>293</v>
      </c>
      <c r="I10" s="529">
        <v>35</v>
      </c>
    </row>
    <row r="11" spans="1:12" x14ac:dyDescent="0.2">
      <c r="H11" s="4" t="s">
        <v>295</v>
      </c>
      <c r="I11" s="529">
        <v>20</v>
      </c>
      <c r="J11" s="4"/>
      <c r="K11" s="4"/>
    </row>
    <row r="12" spans="1:12" x14ac:dyDescent="0.2">
      <c r="H12" s="4" t="s">
        <v>296</v>
      </c>
      <c r="I12" s="529">
        <v>20</v>
      </c>
      <c r="J12" s="4"/>
      <c r="K12" s="4">
        <f>I9+I10</f>
        <v>55</v>
      </c>
    </row>
    <row r="13" spans="1:12" x14ac:dyDescent="0.2">
      <c r="H13" s="4" t="s">
        <v>297</v>
      </c>
      <c r="I13" s="529">
        <v>5</v>
      </c>
      <c r="J13" s="4"/>
      <c r="K13" s="4">
        <f>I9+I10+I11</f>
        <v>75</v>
      </c>
    </row>
    <row r="14" spans="1:12" x14ac:dyDescent="0.2">
      <c r="J14" s="4"/>
      <c r="K14" s="4"/>
    </row>
    <row r="15" spans="1:12" x14ac:dyDescent="0.2">
      <c r="J15" s="4"/>
      <c r="K15" s="4"/>
    </row>
  </sheetData>
  <sheetProtection password="CD4C" sheet="1" objects="1" scenarios="1" formatCells="0" formatColumns="0" formatRows="0"/>
  <customSheetViews>
    <customSheetView guid="{F2EF8C40-5F38-4711-A114-3A47916B87AA}" scale="75" showRuler="0" topLeftCell="E8">
      <selection activeCell="I24" sqref="I24"/>
      <pageMargins left="0.75" right="0.75" top="1" bottom="1" header="0.5" footer="0.5"/>
      <pageSetup paperSize="9" orientation="portrait" horizontalDpi="300" verticalDpi="300" r:id="rId1"/>
      <headerFooter alignWithMargins="0"/>
    </customSheetView>
  </customSheetViews>
  <mergeCells count="1">
    <mergeCell ref="C2:E2"/>
  </mergeCells>
  <phoneticPr fontId="67" type="noConversion"/>
  <pageMargins left="0.75" right="0.75" top="1" bottom="1" header="0.5" footer="0.5"/>
  <pageSetup paperSize="9" orientation="portrait"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M43"/>
  <sheetViews>
    <sheetView zoomScale="75" zoomScaleNormal="75" zoomScaleSheetLayoutView="75" workbookViewId="0">
      <selection activeCell="A2" sqref="A2:C2"/>
    </sheetView>
  </sheetViews>
  <sheetFormatPr defaultRowHeight="15" x14ac:dyDescent="0.2"/>
  <cols>
    <col min="1" max="1" width="7.44140625" customWidth="1"/>
    <col min="2" max="2" width="9.21875" customWidth="1"/>
    <col min="3" max="3" width="11.77734375" customWidth="1"/>
    <col min="4" max="4" width="11.6640625" customWidth="1"/>
    <col min="5" max="5" width="10" customWidth="1"/>
    <col min="6" max="6" width="12.77734375" customWidth="1"/>
    <col min="7" max="7" width="3.21875" customWidth="1"/>
    <col min="8" max="8" width="8.109375" customWidth="1"/>
    <col min="9" max="9" width="9.44140625" customWidth="1"/>
    <col min="10" max="10" width="11" customWidth="1"/>
    <col min="11" max="11" width="11.21875" customWidth="1"/>
    <col min="13" max="13" width="11.109375" customWidth="1"/>
  </cols>
  <sheetData>
    <row r="1" spans="1:13" ht="18.75" thickTop="1" x14ac:dyDescent="0.2">
      <c r="A1" s="971" t="s">
        <v>490</v>
      </c>
      <c r="B1" s="393"/>
      <c r="C1" s="317"/>
      <c r="D1" s="317"/>
      <c r="E1" s="318" t="s">
        <v>240</v>
      </c>
      <c r="F1" s="317"/>
      <c r="G1" s="317"/>
      <c r="H1" s="317"/>
      <c r="I1" s="317"/>
      <c r="J1" s="317"/>
      <c r="K1" s="317"/>
      <c r="L1" s="317"/>
      <c r="M1" s="319"/>
    </row>
    <row r="2" spans="1:13" x14ac:dyDescent="0.2">
      <c r="A2" s="1113" t="s">
        <v>226</v>
      </c>
      <c r="B2" s="1114"/>
      <c r="C2" s="1114"/>
      <c r="D2" s="966">
        <f>'Input Data'!$D$21</f>
        <v>0</v>
      </c>
      <c r="E2" s="320" t="s">
        <v>197</v>
      </c>
      <c r="F2" s="967">
        <f>'Input Data'!$D$5</f>
        <v>0</v>
      </c>
      <c r="G2" s="121"/>
      <c r="H2" s="1114" t="s">
        <v>115</v>
      </c>
      <c r="I2" s="1114"/>
      <c r="J2" s="1115"/>
      <c r="K2" s="333" t="str">
        <f>IF('Input Data'!D14&gt;0,"Y","N")</f>
        <v>N</v>
      </c>
      <c r="L2" s="121"/>
      <c r="M2" s="123"/>
    </row>
    <row r="3" spans="1:13" ht="6.75" customHeight="1" thickBot="1" x14ac:dyDescent="0.25">
      <c r="A3" s="321"/>
      <c r="B3" s="322"/>
      <c r="C3" s="121"/>
      <c r="D3" s="121"/>
      <c r="E3" s="121"/>
      <c r="F3" s="121"/>
      <c r="G3" s="121"/>
      <c r="H3" s="322"/>
      <c r="I3" s="322"/>
      <c r="J3" s="323"/>
      <c r="K3" s="121"/>
      <c r="L3" s="121"/>
      <c r="M3" s="324"/>
    </row>
    <row r="4" spans="1:13" ht="71.25" customHeight="1" thickTop="1" thickBot="1" x14ac:dyDescent="0.25">
      <c r="A4" s="325" t="s">
        <v>227</v>
      </c>
      <c r="B4" s="394" t="s">
        <v>9</v>
      </c>
      <c r="C4" s="455" t="s">
        <v>275</v>
      </c>
      <c r="D4" s="455" t="s">
        <v>276</v>
      </c>
      <c r="E4" s="326" t="s">
        <v>277</v>
      </c>
      <c r="F4" s="456" t="s">
        <v>278</v>
      </c>
      <c r="G4" s="72"/>
      <c r="H4" s="325" t="s">
        <v>227</v>
      </c>
      <c r="I4" s="394" t="s">
        <v>9</v>
      </c>
      <c r="J4" s="455" t="s">
        <v>275</v>
      </c>
      <c r="K4" s="455" t="s">
        <v>276</v>
      </c>
      <c r="L4" s="326" t="s">
        <v>277</v>
      </c>
      <c r="M4" s="456" t="s">
        <v>278</v>
      </c>
    </row>
    <row r="5" spans="1:13" ht="27" thickTop="1" thickBot="1" x14ac:dyDescent="0.25">
      <c r="A5" s="327" t="s">
        <v>228</v>
      </c>
      <c r="B5" s="396"/>
      <c r="C5" s="541">
        <v>0</v>
      </c>
      <c r="D5" s="542">
        <f>IF($K$2="Y",((C5-E5)/1.14),C5)</f>
        <v>0</v>
      </c>
      <c r="E5" s="541">
        <v>0</v>
      </c>
      <c r="F5" s="543">
        <f>SUM(D5:E5)</f>
        <v>0</v>
      </c>
      <c r="G5" s="49"/>
      <c r="H5" s="328" t="s">
        <v>229</v>
      </c>
      <c r="I5" s="394"/>
      <c r="J5" s="546">
        <f>C42</f>
        <v>0</v>
      </c>
      <c r="K5" s="547">
        <f>D42</f>
        <v>0</v>
      </c>
      <c r="L5" s="546">
        <f>E42</f>
        <v>0</v>
      </c>
      <c r="M5" s="548">
        <f>SUM(K5:L5)</f>
        <v>0</v>
      </c>
    </row>
    <row r="6" spans="1:13" x14ac:dyDescent="0.2">
      <c r="A6" s="329">
        <f t="shared" ref="A6:A41" si="0">A5+1</f>
        <v>2</v>
      </c>
      <c r="B6" s="397"/>
      <c r="C6" s="541">
        <v>0</v>
      </c>
      <c r="D6" s="542">
        <f t="shared" ref="D6:D41" si="1">IF($K$2="Y",((C6-E6)/1.14),C6)</f>
        <v>0</v>
      </c>
      <c r="E6" s="541">
        <v>0</v>
      </c>
      <c r="F6" s="543">
        <f t="shared" ref="F6:F41" si="2">SUM(D6:E6)</f>
        <v>0</v>
      </c>
      <c r="G6" s="49"/>
      <c r="H6" s="330" t="s">
        <v>230</v>
      </c>
      <c r="I6" s="396"/>
      <c r="J6" s="549">
        <v>0</v>
      </c>
      <c r="K6" s="542">
        <f t="shared" ref="K6:K41" si="3">IF($K$2="Y",((J6-L6)/1.14),J6)</f>
        <v>0</v>
      </c>
      <c r="L6" s="549">
        <v>0</v>
      </c>
      <c r="M6" s="550">
        <f t="shared" ref="M6:M41" si="4">SUM(K6:L6)</f>
        <v>0</v>
      </c>
    </row>
    <row r="7" spans="1:13" x14ac:dyDescent="0.2">
      <c r="A7" s="329">
        <f t="shared" si="0"/>
        <v>3</v>
      </c>
      <c r="B7" s="397"/>
      <c r="C7" s="541">
        <v>0</v>
      </c>
      <c r="D7" s="542">
        <f t="shared" si="1"/>
        <v>0</v>
      </c>
      <c r="E7" s="541">
        <v>0</v>
      </c>
      <c r="F7" s="543">
        <f t="shared" si="2"/>
        <v>0</v>
      </c>
      <c r="G7" s="49"/>
      <c r="H7" s="329">
        <f t="shared" ref="H7:H41" si="5">H6+1</f>
        <v>39</v>
      </c>
      <c r="I7" s="397"/>
      <c r="J7" s="541">
        <v>0</v>
      </c>
      <c r="K7" s="542">
        <f t="shared" si="3"/>
        <v>0</v>
      </c>
      <c r="L7" s="541">
        <v>0</v>
      </c>
      <c r="M7" s="543">
        <f t="shared" si="4"/>
        <v>0</v>
      </c>
    </row>
    <row r="8" spans="1:13" x14ac:dyDescent="0.2">
      <c r="A8" s="329">
        <f t="shared" si="0"/>
        <v>4</v>
      </c>
      <c r="B8" s="397"/>
      <c r="C8" s="541">
        <v>0</v>
      </c>
      <c r="D8" s="542">
        <f t="shared" si="1"/>
        <v>0</v>
      </c>
      <c r="E8" s="541">
        <v>0</v>
      </c>
      <c r="F8" s="543">
        <f t="shared" si="2"/>
        <v>0</v>
      </c>
      <c r="G8" s="49"/>
      <c r="H8" s="329">
        <f t="shared" si="5"/>
        <v>40</v>
      </c>
      <c r="I8" s="397"/>
      <c r="J8" s="541">
        <v>0</v>
      </c>
      <c r="K8" s="542">
        <f t="shared" si="3"/>
        <v>0</v>
      </c>
      <c r="L8" s="541">
        <v>0</v>
      </c>
      <c r="M8" s="543">
        <f t="shared" si="4"/>
        <v>0</v>
      </c>
    </row>
    <row r="9" spans="1:13" x14ac:dyDescent="0.2">
      <c r="A9" s="329">
        <f t="shared" si="0"/>
        <v>5</v>
      </c>
      <c r="B9" s="397"/>
      <c r="C9" s="541">
        <v>0</v>
      </c>
      <c r="D9" s="542">
        <f t="shared" si="1"/>
        <v>0</v>
      </c>
      <c r="E9" s="541">
        <v>0</v>
      </c>
      <c r="F9" s="543">
        <f t="shared" si="2"/>
        <v>0</v>
      </c>
      <c r="G9" s="49"/>
      <c r="H9" s="329">
        <f t="shared" si="5"/>
        <v>41</v>
      </c>
      <c r="I9" s="397"/>
      <c r="J9" s="541">
        <v>0</v>
      </c>
      <c r="K9" s="542">
        <f t="shared" si="3"/>
        <v>0</v>
      </c>
      <c r="L9" s="541">
        <v>0</v>
      </c>
      <c r="M9" s="543">
        <f t="shared" si="4"/>
        <v>0</v>
      </c>
    </row>
    <row r="10" spans="1:13" x14ac:dyDescent="0.2">
      <c r="A10" s="329">
        <f t="shared" si="0"/>
        <v>6</v>
      </c>
      <c r="B10" s="397"/>
      <c r="C10" s="541">
        <v>0</v>
      </c>
      <c r="D10" s="542">
        <f t="shared" si="1"/>
        <v>0</v>
      </c>
      <c r="E10" s="541">
        <v>0</v>
      </c>
      <c r="F10" s="543">
        <f t="shared" si="2"/>
        <v>0</v>
      </c>
      <c r="G10" s="49"/>
      <c r="H10" s="329">
        <f t="shared" si="5"/>
        <v>42</v>
      </c>
      <c r="I10" s="397"/>
      <c r="J10" s="541">
        <v>0</v>
      </c>
      <c r="K10" s="542">
        <f t="shared" si="3"/>
        <v>0</v>
      </c>
      <c r="L10" s="541">
        <v>0</v>
      </c>
      <c r="M10" s="543">
        <f t="shared" si="4"/>
        <v>0</v>
      </c>
    </row>
    <row r="11" spans="1:13" x14ac:dyDescent="0.2">
      <c r="A11" s="329">
        <f t="shared" si="0"/>
        <v>7</v>
      </c>
      <c r="B11" s="397"/>
      <c r="C11" s="541">
        <v>0</v>
      </c>
      <c r="D11" s="542">
        <f t="shared" si="1"/>
        <v>0</v>
      </c>
      <c r="E11" s="541">
        <v>0</v>
      </c>
      <c r="F11" s="543">
        <f t="shared" si="2"/>
        <v>0</v>
      </c>
      <c r="G11" s="49"/>
      <c r="H11" s="329">
        <f t="shared" si="5"/>
        <v>43</v>
      </c>
      <c r="I11" s="397"/>
      <c r="J11" s="541">
        <v>0</v>
      </c>
      <c r="K11" s="542">
        <f t="shared" si="3"/>
        <v>0</v>
      </c>
      <c r="L11" s="541">
        <v>0</v>
      </c>
      <c r="M11" s="543">
        <f t="shared" si="4"/>
        <v>0</v>
      </c>
    </row>
    <row r="12" spans="1:13" x14ac:dyDescent="0.2">
      <c r="A12" s="329">
        <f t="shared" si="0"/>
        <v>8</v>
      </c>
      <c r="B12" s="397"/>
      <c r="C12" s="541">
        <v>0</v>
      </c>
      <c r="D12" s="542">
        <f t="shared" si="1"/>
        <v>0</v>
      </c>
      <c r="E12" s="541">
        <v>0</v>
      </c>
      <c r="F12" s="543">
        <f t="shared" si="2"/>
        <v>0</v>
      </c>
      <c r="G12" s="49"/>
      <c r="H12" s="329">
        <f t="shared" si="5"/>
        <v>44</v>
      </c>
      <c r="I12" s="397"/>
      <c r="J12" s="541">
        <v>0</v>
      </c>
      <c r="K12" s="542">
        <f t="shared" si="3"/>
        <v>0</v>
      </c>
      <c r="L12" s="541">
        <v>0</v>
      </c>
      <c r="M12" s="543">
        <f t="shared" si="4"/>
        <v>0</v>
      </c>
    </row>
    <row r="13" spans="1:13" x14ac:dyDescent="0.2">
      <c r="A13" s="329">
        <f t="shared" si="0"/>
        <v>9</v>
      </c>
      <c r="B13" s="397"/>
      <c r="C13" s="541">
        <v>0</v>
      </c>
      <c r="D13" s="542">
        <f t="shared" si="1"/>
        <v>0</v>
      </c>
      <c r="E13" s="541">
        <v>0</v>
      </c>
      <c r="F13" s="543">
        <f t="shared" si="2"/>
        <v>0</v>
      </c>
      <c r="G13" s="49"/>
      <c r="H13" s="329">
        <f t="shared" si="5"/>
        <v>45</v>
      </c>
      <c r="I13" s="397"/>
      <c r="J13" s="541">
        <v>0</v>
      </c>
      <c r="K13" s="542">
        <f t="shared" si="3"/>
        <v>0</v>
      </c>
      <c r="L13" s="541">
        <v>0</v>
      </c>
      <c r="M13" s="543">
        <f t="shared" si="4"/>
        <v>0</v>
      </c>
    </row>
    <row r="14" spans="1:13" x14ac:dyDescent="0.2">
      <c r="A14" s="329">
        <f t="shared" si="0"/>
        <v>10</v>
      </c>
      <c r="B14" s="397"/>
      <c r="C14" s="541">
        <v>0</v>
      </c>
      <c r="D14" s="542">
        <f t="shared" si="1"/>
        <v>0</v>
      </c>
      <c r="E14" s="541">
        <v>0</v>
      </c>
      <c r="F14" s="543">
        <f t="shared" si="2"/>
        <v>0</v>
      </c>
      <c r="G14" s="49"/>
      <c r="H14" s="329">
        <f t="shared" si="5"/>
        <v>46</v>
      </c>
      <c r="I14" s="397"/>
      <c r="J14" s="541">
        <v>0</v>
      </c>
      <c r="K14" s="542">
        <f t="shared" si="3"/>
        <v>0</v>
      </c>
      <c r="L14" s="541">
        <v>0</v>
      </c>
      <c r="M14" s="543">
        <f t="shared" si="4"/>
        <v>0</v>
      </c>
    </row>
    <row r="15" spans="1:13" x14ac:dyDescent="0.2">
      <c r="A15" s="329">
        <f t="shared" si="0"/>
        <v>11</v>
      </c>
      <c r="B15" s="397"/>
      <c r="C15" s="541">
        <v>0</v>
      </c>
      <c r="D15" s="542">
        <f t="shared" si="1"/>
        <v>0</v>
      </c>
      <c r="E15" s="541">
        <v>0</v>
      </c>
      <c r="F15" s="543">
        <f t="shared" si="2"/>
        <v>0</v>
      </c>
      <c r="G15" s="49"/>
      <c r="H15" s="329">
        <f t="shared" si="5"/>
        <v>47</v>
      </c>
      <c r="I15" s="397"/>
      <c r="J15" s="541">
        <v>0</v>
      </c>
      <c r="K15" s="542">
        <f t="shared" si="3"/>
        <v>0</v>
      </c>
      <c r="L15" s="541">
        <v>0</v>
      </c>
      <c r="M15" s="543">
        <f t="shared" si="4"/>
        <v>0</v>
      </c>
    </row>
    <row r="16" spans="1:13" x14ac:dyDescent="0.2">
      <c r="A16" s="329">
        <f t="shared" si="0"/>
        <v>12</v>
      </c>
      <c r="B16" s="397"/>
      <c r="C16" s="541">
        <v>0</v>
      </c>
      <c r="D16" s="542">
        <f t="shared" si="1"/>
        <v>0</v>
      </c>
      <c r="E16" s="541">
        <v>0</v>
      </c>
      <c r="F16" s="543">
        <f t="shared" si="2"/>
        <v>0</v>
      </c>
      <c r="G16" s="49"/>
      <c r="H16" s="329">
        <f t="shared" si="5"/>
        <v>48</v>
      </c>
      <c r="I16" s="397"/>
      <c r="J16" s="541">
        <v>0</v>
      </c>
      <c r="K16" s="542">
        <f t="shared" si="3"/>
        <v>0</v>
      </c>
      <c r="L16" s="541">
        <v>0</v>
      </c>
      <c r="M16" s="543">
        <f t="shared" si="4"/>
        <v>0</v>
      </c>
    </row>
    <row r="17" spans="1:13" x14ac:dyDescent="0.2">
      <c r="A17" s="329">
        <f t="shared" si="0"/>
        <v>13</v>
      </c>
      <c r="B17" s="397"/>
      <c r="C17" s="541">
        <v>0</v>
      </c>
      <c r="D17" s="542">
        <f t="shared" si="1"/>
        <v>0</v>
      </c>
      <c r="E17" s="541">
        <v>0</v>
      </c>
      <c r="F17" s="543">
        <f t="shared" si="2"/>
        <v>0</v>
      </c>
      <c r="G17" s="49"/>
      <c r="H17" s="329">
        <f t="shared" si="5"/>
        <v>49</v>
      </c>
      <c r="I17" s="397"/>
      <c r="J17" s="541">
        <v>0</v>
      </c>
      <c r="K17" s="542">
        <f t="shared" si="3"/>
        <v>0</v>
      </c>
      <c r="L17" s="541">
        <v>0</v>
      </c>
      <c r="M17" s="543">
        <f t="shared" si="4"/>
        <v>0</v>
      </c>
    </row>
    <row r="18" spans="1:13" x14ac:dyDescent="0.2">
      <c r="A18" s="329">
        <f t="shared" si="0"/>
        <v>14</v>
      </c>
      <c r="B18" s="397"/>
      <c r="C18" s="541">
        <v>0</v>
      </c>
      <c r="D18" s="542">
        <f t="shared" si="1"/>
        <v>0</v>
      </c>
      <c r="E18" s="541">
        <v>0</v>
      </c>
      <c r="F18" s="543">
        <f t="shared" si="2"/>
        <v>0</v>
      </c>
      <c r="G18" s="49"/>
      <c r="H18" s="329">
        <f t="shared" si="5"/>
        <v>50</v>
      </c>
      <c r="I18" s="397"/>
      <c r="J18" s="541">
        <v>0</v>
      </c>
      <c r="K18" s="542">
        <f t="shared" si="3"/>
        <v>0</v>
      </c>
      <c r="L18" s="541">
        <v>0</v>
      </c>
      <c r="M18" s="543">
        <f t="shared" si="4"/>
        <v>0</v>
      </c>
    </row>
    <row r="19" spans="1:13" x14ac:dyDescent="0.2">
      <c r="A19" s="329">
        <f t="shared" si="0"/>
        <v>15</v>
      </c>
      <c r="B19" s="397"/>
      <c r="C19" s="541">
        <v>0</v>
      </c>
      <c r="D19" s="542">
        <f t="shared" si="1"/>
        <v>0</v>
      </c>
      <c r="E19" s="541">
        <v>0</v>
      </c>
      <c r="F19" s="543">
        <f t="shared" si="2"/>
        <v>0</v>
      </c>
      <c r="G19" s="49"/>
      <c r="H19" s="329">
        <f t="shared" si="5"/>
        <v>51</v>
      </c>
      <c r="I19" s="397"/>
      <c r="J19" s="541">
        <v>0</v>
      </c>
      <c r="K19" s="542">
        <f t="shared" si="3"/>
        <v>0</v>
      </c>
      <c r="L19" s="541">
        <v>0</v>
      </c>
      <c r="M19" s="543">
        <f t="shared" si="4"/>
        <v>0</v>
      </c>
    </row>
    <row r="20" spans="1:13" x14ac:dyDescent="0.2">
      <c r="A20" s="329">
        <f t="shared" si="0"/>
        <v>16</v>
      </c>
      <c r="B20" s="397"/>
      <c r="C20" s="541">
        <v>0</v>
      </c>
      <c r="D20" s="542">
        <f t="shared" si="1"/>
        <v>0</v>
      </c>
      <c r="E20" s="541">
        <v>0</v>
      </c>
      <c r="F20" s="543">
        <f t="shared" si="2"/>
        <v>0</v>
      </c>
      <c r="G20" s="49"/>
      <c r="H20" s="329">
        <f t="shared" si="5"/>
        <v>52</v>
      </c>
      <c r="I20" s="397"/>
      <c r="J20" s="541">
        <v>0</v>
      </c>
      <c r="K20" s="542">
        <f t="shared" si="3"/>
        <v>0</v>
      </c>
      <c r="L20" s="541">
        <v>0</v>
      </c>
      <c r="M20" s="543">
        <f t="shared" si="4"/>
        <v>0</v>
      </c>
    </row>
    <row r="21" spans="1:13" x14ac:dyDescent="0.2">
      <c r="A21" s="329">
        <f t="shared" si="0"/>
        <v>17</v>
      </c>
      <c r="B21" s="397"/>
      <c r="C21" s="541">
        <v>0</v>
      </c>
      <c r="D21" s="542">
        <f t="shared" si="1"/>
        <v>0</v>
      </c>
      <c r="E21" s="541">
        <v>0</v>
      </c>
      <c r="F21" s="543">
        <f t="shared" si="2"/>
        <v>0</v>
      </c>
      <c r="G21" s="331"/>
      <c r="H21" s="329">
        <f t="shared" si="5"/>
        <v>53</v>
      </c>
      <c r="I21" s="397"/>
      <c r="J21" s="541">
        <v>0</v>
      </c>
      <c r="K21" s="542">
        <f t="shared" si="3"/>
        <v>0</v>
      </c>
      <c r="L21" s="541">
        <v>0</v>
      </c>
      <c r="M21" s="543">
        <f t="shared" si="4"/>
        <v>0</v>
      </c>
    </row>
    <row r="22" spans="1:13" x14ac:dyDescent="0.2">
      <c r="A22" s="329">
        <f t="shared" si="0"/>
        <v>18</v>
      </c>
      <c r="B22" s="397"/>
      <c r="C22" s="541">
        <v>0</v>
      </c>
      <c r="D22" s="542">
        <f t="shared" si="1"/>
        <v>0</v>
      </c>
      <c r="E22" s="541">
        <v>0</v>
      </c>
      <c r="F22" s="543">
        <f t="shared" si="2"/>
        <v>0</v>
      </c>
      <c r="G22" s="331"/>
      <c r="H22" s="329">
        <f t="shared" si="5"/>
        <v>54</v>
      </c>
      <c r="I22" s="397"/>
      <c r="J22" s="541">
        <v>0</v>
      </c>
      <c r="K22" s="542">
        <f t="shared" si="3"/>
        <v>0</v>
      </c>
      <c r="L22" s="541">
        <v>0</v>
      </c>
      <c r="M22" s="543">
        <f t="shared" si="4"/>
        <v>0</v>
      </c>
    </row>
    <row r="23" spans="1:13" x14ac:dyDescent="0.2">
      <c r="A23" s="329">
        <f t="shared" si="0"/>
        <v>19</v>
      </c>
      <c r="B23" s="397"/>
      <c r="C23" s="541">
        <v>0</v>
      </c>
      <c r="D23" s="542">
        <f t="shared" si="1"/>
        <v>0</v>
      </c>
      <c r="E23" s="541">
        <v>0</v>
      </c>
      <c r="F23" s="543">
        <f t="shared" si="2"/>
        <v>0</v>
      </c>
      <c r="G23" s="331"/>
      <c r="H23" s="329">
        <f t="shared" si="5"/>
        <v>55</v>
      </c>
      <c r="I23" s="397"/>
      <c r="J23" s="541">
        <v>0</v>
      </c>
      <c r="K23" s="542">
        <f t="shared" si="3"/>
        <v>0</v>
      </c>
      <c r="L23" s="541">
        <v>0</v>
      </c>
      <c r="M23" s="543">
        <f t="shared" si="4"/>
        <v>0</v>
      </c>
    </row>
    <row r="24" spans="1:13" x14ac:dyDescent="0.2">
      <c r="A24" s="329">
        <f t="shared" si="0"/>
        <v>20</v>
      </c>
      <c r="B24" s="397"/>
      <c r="C24" s="541">
        <v>0</v>
      </c>
      <c r="D24" s="542">
        <f t="shared" si="1"/>
        <v>0</v>
      </c>
      <c r="E24" s="541">
        <v>0</v>
      </c>
      <c r="F24" s="543">
        <f t="shared" si="2"/>
        <v>0</v>
      </c>
      <c r="G24" s="49"/>
      <c r="H24" s="329">
        <f t="shared" si="5"/>
        <v>56</v>
      </c>
      <c r="I24" s="397"/>
      <c r="J24" s="541">
        <v>0</v>
      </c>
      <c r="K24" s="542">
        <f t="shared" si="3"/>
        <v>0</v>
      </c>
      <c r="L24" s="541">
        <v>0</v>
      </c>
      <c r="M24" s="543">
        <f t="shared" si="4"/>
        <v>0</v>
      </c>
    </row>
    <row r="25" spans="1:13" x14ac:dyDescent="0.2">
      <c r="A25" s="329">
        <f t="shared" si="0"/>
        <v>21</v>
      </c>
      <c r="B25" s="397"/>
      <c r="C25" s="541">
        <v>0</v>
      </c>
      <c r="D25" s="542">
        <f t="shared" si="1"/>
        <v>0</v>
      </c>
      <c r="E25" s="541">
        <v>0</v>
      </c>
      <c r="F25" s="543">
        <f t="shared" si="2"/>
        <v>0</v>
      </c>
      <c r="G25" s="49"/>
      <c r="H25" s="329">
        <f t="shared" si="5"/>
        <v>57</v>
      </c>
      <c r="I25" s="397"/>
      <c r="J25" s="541">
        <v>0</v>
      </c>
      <c r="K25" s="542">
        <f t="shared" si="3"/>
        <v>0</v>
      </c>
      <c r="L25" s="541">
        <v>0</v>
      </c>
      <c r="M25" s="543">
        <f t="shared" si="4"/>
        <v>0</v>
      </c>
    </row>
    <row r="26" spans="1:13" x14ac:dyDescent="0.2">
      <c r="A26" s="329">
        <f t="shared" si="0"/>
        <v>22</v>
      </c>
      <c r="B26" s="397"/>
      <c r="C26" s="541">
        <v>0</v>
      </c>
      <c r="D26" s="542">
        <f t="shared" si="1"/>
        <v>0</v>
      </c>
      <c r="E26" s="541">
        <v>0</v>
      </c>
      <c r="F26" s="543">
        <f t="shared" si="2"/>
        <v>0</v>
      </c>
      <c r="G26" s="49"/>
      <c r="H26" s="329">
        <f t="shared" si="5"/>
        <v>58</v>
      </c>
      <c r="I26" s="397"/>
      <c r="J26" s="541">
        <v>0</v>
      </c>
      <c r="K26" s="542">
        <f t="shared" si="3"/>
        <v>0</v>
      </c>
      <c r="L26" s="541">
        <v>0</v>
      </c>
      <c r="M26" s="543">
        <f t="shared" si="4"/>
        <v>0</v>
      </c>
    </row>
    <row r="27" spans="1:13" x14ac:dyDescent="0.2">
      <c r="A27" s="329">
        <f t="shared" si="0"/>
        <v>23</v>
      </c>
      <c r="B27" s="397"/>
      <c r="C27" s="541">
        <v>0</v>
      </c>
      <c r="D27" s="542">
        <f t="shared" si="1"/>
        <v>0</v>
      </c>
      <c r="E27" s="541">
        <v>0</v>
      </c>
      <c r="F27" s="543">
        <f t="shared" si="2"/>
        <v>0</v>
      </c>
      <c r="G27" s="49"/>
      <c r="H27" s="329">
        <f t="shared" si="5"/>
        <v>59</v>
      </c>
      <c r="I27" s="397"/>
      <c r="J27" s="541">
        <v>0</v>
      </c>
      <c r="K27" s="542">
        <f t="shared" si="3"/>
        <v>0</v>
      </c>
      <c r="L27" s="541">
        <v>0</v>
      </c>
      <c r="M27" s="543">
        <f t="shared" si="4"/>
        <v>0</v>
      </c>
    </row>
    <row r="28" spans="1:13" x14ac:dyDescent="0.2">
      <c r="A28" s="329">
        <f t="shared" si="0"/>
        <v>24</v>
      </c>
      <c r="B28" s="397"/>
      <c r="C28" s="541">
        <v>0</v>
      </c>
      <c r="D28" s="542">
        <f t="shared" si="1"/>
        <v>0</v>
      </c>
      <c r="E28" s="541">
        <v>0</v>
      </c>
      <c r="F28" s="543">
        <f t="shared" si="2"/>
        <v>0</v>
      </c>
      <c r="G28" s="49"/>
      <c r="H28" s="329">
        <f t="shared" si="5"/>
        <v>60</v>
      </c>
      <c r="I28" s="397"/>
      <c r="J28" s="541">
        <v>0</v>
      </c>
      <c r="K28" s="542">
        <f t="shared" si="3"/>
        <v>0</v>
      </c>
      <c r="L28" s="541">
        <v>0</v>
      </c>
      <c r="M28" s="543">
        <f t="shared" si="4"/>
        <v>0</v>
      </c>
    </row>
    <row r="29" spans="1:13" x14ac:dyDescent="0.2">
      <c r="A29" s="329">
        <f t="shared" si="0"/>
        <v>25</v>
      </c>
      <c r="B29" s="397"/>
      <c r="C29" s="541">
        <v>0</v>
      </c>
      <c r="D29" s="542">
        <f t="shared" si="1"/>
        <v>0</v>
      </c>
      <c r="E29" s="541">
        <v>0</v>
      </c>
      <c r="F29" s="543">
        <f t="shared" si="2"/>
        <v>0</v>
      </c>
      <c r="G29" s="49"/>
      <c r="H29" s="329">
        <f t="shared" si="5"/>
        <v>61</v>
      </c>
      <c r="I29" s="397"/>
      <c r="J29" s="541">
        <v>0</v>
      </c>
      <c r="K29" s="542">
        <f t="shared" si="3"/>
        <v>0</v>
      </c>
      <c r="L29" s="541">
        <v>0</v>
      </c>
      <c r="M29" s="543">
        <f t="shared" si="4"/>
        <v>0</v>
      </c>
    </row>
    <row r="30" spans="1:13" x14ac:dyDescent="0.2">
      <c r="A30" s="329">
        <f t="shared" si="0"/>
        <v>26</v>
      </c>
      <c r="B30" s="397"/>
      <c r="C30" s="541">
        <v>0</v>
      </c>
      <c r="D30" s="542">
        <f t="shared" si="1"/>
        <v>0</v>
      </c>
      <c r="E30" s="541">
        <v>0</v>
      </c>
      <c r="F30" s="543">
        <f t="shared" si="2"/>
        <v>0</v>
      </c>
      <c r="G30" s="49"/>
      <c r="H30" s="329">
        <f t="shared" si="5"/>
        <v>62</v>
      </c>
      <c r="I30" s="397"/>
      <c r="J30" s="541">
        <v>0</v>
      </c>
      <c r="K30" s="542">
        <f t="shared" si="3"/>
        <v>0</v>
      </c>
      <c r="L30" s="541">
        <v>0</v>
      </c>
      <c r="M30" s="543">
        <f t="shared" si="4"/>
        <v>0</v>
      </c>
    </row>
    <row r="31" spans="1:13" x14ac:dyDescent="0.2">
      <c r="A31" s="329">
        <f t="shared" si="0"/>
        <v>27</v>
      </c>
      <c r="B31" s="397"/>
      <c r="C31" s="541">
        <v>0</v>
      </c>
      <c r="D31" s="542">
        <f t="shared" si="1"/>
        <v>0</v>
      </c>
      <c r="E31" s="541">
        <v>0</v>
      </c>
      <c r="F31" s="543">
        <f t="shared" si="2"/>
        <v>0</v>
      </c>
      <c r="G31" s="49"/>
      <c r="H31" s="329">
        <f t="shared" si="5"/>
        <v>63</v>
      </c>
      <c r="I31" s="397"/>
      <c r="J31" s="541">
        <v>0</v>
      </c>
      <c r="K31" s="542">
        <f t="shared" si="3"/>
        <v>0</v>
      </c>
      <c r="L31" s="541">
        <v>0</v>
      </c>
      <c r="M31" s="543">
        <f t="shared" si="4"/>
        <v>0</v>
      </c>
    </row>
    <row r="32" spans="1:13" x14ac:dyDescent="0.2">
      <c r="A32" s="329">
        <f t="shared" si="0"/>
        <v>28</v>
      </c>
      <c r="B32" s="397"/>
      <c r="C32" s="541">
        <v>0</v>
      </c>
      <c r="D32" s="542">
        <f t="shared" si="1"/>
        <v>0</v>
      </c>
      <c r="E32" s="541">
        <v>0</v>
      </c>
      <c r="F32" s="543">
        <f t="shared" si="2"/>
        <v>0</v>
      </c>
      <c r="G32" s="49"/>
      <c r="H32" s="329">
        <f t="shared" si="5"/>
        <v>64</v>
      </c>
      <c r="I32" s="397"/>
      <c r="J32" s="541">
        <v>0</v>
      </c>
      <c r="K32" s="542">
        <f t="shared" si="3"/>
        <v>0</v>
      </c>
      <c r="L32" s="541">
        <v>0</v>
      </c>
      <c r="M32" s="543">
        <f t="shared" si="4"/>
        <v>0</v>
      </c>
    </row>
    <row r="33" spans="1:13" x14ac:dyDescent="0.2">
      <c r="A33" s="329">
        <f t="shared" si="0"/>
        <v>29</v>
      </c>
      <c r="B33" s="397"/>
      <c r="C33" s="541">
        <v>0</v>
      </c>
      <c r="D33" s="542">
        <f t="shared" si="1"/>
        <v>0</v>
      </c>
      <c r="E33" s="541">
        <v>0</v>
      </c>
      <c r="F33" s="543">
        <f t="shared" si="2"/>
        <v>0</v>
      </c>
      <c r="G33" s="49"/>
      <c r="H33" s="329">
        <f t="shared" si="5"/>
        <v>65</v>
      </c>
      <c r="I33" s="397"/>
      <c r="J33" s="541">
        <v>0</v>
      </c>
      <c r="K33" s="542">
        <f t="shared" si="3"/>
        <v>0</v>
      </c>
      <c r="L33" s="541">
        <v>0</v>
      </c>
      <c r="M33" s="543">
        <f t="shared" si="4"/>
        <v>0</v>
      </c>
    </row>
    <row r="34" spans="1:13" x14ac:dyDescent="0.2">
      <c r="A34" s="329">
        <f t="shared" si="0"/>
        <v>30</v>
      </c>
      <c r="B34" s="397"/>
      <c r="C34" s="541">
        <v>0</v>
      </c>
      <c r="D34" s="542">
        <f t="shared" si="1"/>
        <v>0</v>
      </c>
      <c r="E34" s="541">
        <v>0</v>
      </c>
      <c r="F34" s="543">
        <f t="shared" si="2"/>
        <v>0</v>
      </c>
      <c r="G34" s="49"/>
      <c r="H34" s="329">
        <f t="shared" si="5"/>
        <v>66</v>
      </c>
      <c r="I34" s="397"/>
      <c r="J34" s="541">
        <v>0</v>
      </c>
      <c r="K34" s="542">
        <f t="shared" si="3"/>
        <v>0</v>
      </c>
      <c r="L34" s="541">
        <v>0</v>
      </c>
      <c r="M34" s="543">
        <f t="shared" si="4"/>
        <v>0</v>
      </c>
    </row>
    <row r="35" spans="1:13" x14ac:dyDescent="0.2">
      <c r="A35" s="329">
        <f t="shared" si="0"/>
        <v>31</v>
      </c>
      <c r="B35" s="397"/>
      <c r="C35" s="541">
        <v>0</v>
      </c>
      <c r="D35" s="542">
        <f t="shared" si="1"/>
        <v>0</v>
      </c>
      <c r="E35" s="541">
        <v>0</v>
      </c>
      <c r="F35" s="543">
        <f t="shared" si="2"/>
        <v>0</v>
      </c>
      <c r="G35" s="49"/>
      <c r="H35" s="329">
        <f t="shared" si="5"/>
        <v>67</v>
      </c>
      <c r="I35" s="397"/>
      <c r="J35" s="541">
        <v>0</v>
      </c>
      <c r="K35" s="542">
        <f t="shared" si="3"/>
        <v>0</v>
      </c>
      <c r="L35" s="541">
        <v>0</v>
      </c>
      <c r="M35" s="543">
        <f t="shared" si="4"/>
        <v>0</v>
      </c>
    </row>
    <row r="36" spans="1:13" x14ac:dyDescent="0.2">
      <c r="A36" s="329">
        <f t="shared" si="0"/>
        <v>32</v>
      </c>
      <c r="B36" s="397"/>
      <c r="C36" s="541">
        <v>0</v>
      </c>
      <c r="D36" s="542">
        <f t="shared" si="1"/>
        <v>0</v>
      </c>
      <c r="E36" s="541">
        <v>0</v>
      </c>
      <c r="F36" s="543">
        <f t="shared" si="2"/>
        <v>0</v>
      </c>
      <c r="G36" s="49"/>
      <c r="H36" s="329">
        <f t="shared" si="5"/>
        <v>68</v>
      </c>
      <c r="I36" s="397"/>
      <c r="J36" s="541">
        <v>0</v>
      </c>
      <c r="K36" s="542">
        <f t="shared" si="3"/>
        <v>0</v>
      </c>
      <c r="L36" s="541">
        <v>0</v>
      </c>
      <c r="M36" s="543">
        <f t="shared" si="4"/>
        <v>0</v>
      </c>
    </row>
    <row r="37" spans="1:13" x14ac:dyDescent="0.2">
      <c r="A37" s="329">
        <f t="shared" si="0"/>
        <v>33</v>
      </c>
      <c r="B37" s="397"/>
      <c r="C37" s="541">
        <v>0</v>
      </c>
      <c r="D37" s="542">
        <f t="shared" si="1"/>
        <v>0</v>
      </c>
      <c r="E37" s="541">
        <v>0</v>
      </c>
      <c r="F37" s="543">
        <f t="shared" si="2"/>
        <v>0</v>
      </c>
      <c r="G37" s="49"/>
      <c r="H37" s="329">
        <f t="shared" si="5"/>
        <v>69</v>
      </c>
      <c r="I37" s="397"/>
      <c r="J37" s="541">
        <v>0</v>
      </c>
      <c r="K37" s="542">
        <f t="shared" si="3"/>
        <v>0</v>
      </c>
      <c r="L37" s="541">
        <v>0</v>
      </c>
      <c r="M37" s="543">
        <f t="shared" si="4"/>
        <v>0</v>
      </c>
    </row>
    <row r="38" spans="1:13" x14ac:dyDescent="0.2">
      <c r="A38" s="329">
        <f t="shared" si="0"/>
        <v>34</v>
      </c>
      <c r="B38" s="397"/>
      <c r="C38" s="541">
        <v>0</v>
      </c>
      <c r="D38" s="542">
        <f t="shared" si="1"/>
        <v>0</v>
      </c>
      <c r="E38" s="541">
        <v>0</v>
      </c>
      <c r="F38" s="543">
        <f t="shared" si="2"/>
        <v>0</v>
      </c>
      <c r="G38" s="49"/>
      <c r="H38" s="329">
        <f t="shared" si="5"/>
        <v>70</v>
      </c>
      <c r="I38" s="397"/>
      <c r="J38" s="541">
        <v>0</v>
      </c>
      <c r="K38" s="542">
        <f t="shared" si="3"/>
        <v>0</v>
      </c>
      <c r="L38" s="541">
        <v>0</v>
      </c>
      <c r="M38" s="543">
        <f t="shared" si="4"/>
        <v>0</v>
      </c>
    </row>
    <row r="39" spans="1:13" x14ac:dyDescent="0.2">
      <c r="A39" s="329">
        <f t="shared" si="0"/>
        <v>35</v>
      </c>
      <c r="B39" s="397"/>
      <c r="C39" s="541">
        <v>0</v>
      </c>
      <c r="D39" s="542">
        <f t="shared" si="1"/>
        <v>0</v>
      </c>
      <c r="E39" s="541">
        <v>0</v>
      </c>
      <c r="F39" s="543">
        <f t="shared" si="2"/>
        <v>0</v>
      </c>
      <c r="G39" s="49"/>
      <c r="H39" s="329">
        <f t="shared" si="5"/>
        <v>71</v>
      </c>
      <c r="I39" s="397"/>
      <c r="J39" s="541">
        <v>0</v>
      </c>
      <c r="K39" s="542">
        <f t="shared" si="3"/>
        <v>0</v>
      </c>
      <c r="L39" s="541">
        <v>0</v>
      </c>
      <c r="M39" s="543">
        <f t="shared" si="4"/>
        <v>0</v>
      </c>
    </row>
    <row r="40" spans="1:13" x14ac:dyDescent="0.2">
      <c r="A40" s="329">
        <f t="shared" si="0"/>
        <v>36</v>
      </c>
      <c r="B40" s="397"/>
      <c r="C40" s="541">
        <v>0</v>
      </c>
      <c r="D40" s="542">
        <f t="shared" si="1"/>
        <v>0</v>
      </c>
      <c r="E40" s="541">
        <v>0</v>
      </c>
      <c r="F40" s="543">
        <f t="shared" si="2"/>
        <v>0</v>
      </c>
      <c r="G40" s="49"/>
      <c r="H40" s="329">
        <f t="shared" si="5"/>
        <v>72</v>
      </c>
      <c r="I40" s="397"/>
      <c r="J40" s="541">
        <v>0</v>
      </c>
      <c r="K40" s="542">
        <f t="shared" si="3"/>
        <v>0</v>
      </c>
      <c r="L40" s="541">
        <v>0</v>
      </c>
      <c r="M40" s="543">
        <f t="shared" si="4"/>
        <v>0</v>
      </c>
    </row>
    <row r="41" spans="1:13" ht="15.75" thickBot="1" x14ac:dyDescent="0.25">
      <c r="A41" s="329">
        <f t="shared" si="0"/>
        <v>37</v>
      </c>
      <c r="B41" s="397"/>
      <c r="C41" s="541">
        <v>0</v>
      </c>
      <c r="D41" s="542">
        <f t="shared" si="1"/>
        <v>0</v>
      </c>
      <c r="E41" s="541">
        <v>0</v>
      </c>
      <c r="F41" s="543">
        <f t="shared" si="2"/>
        <v>0</v>
      </c>
      <c r="G41" s="49"/>
      <c r="H41" s="329">
        <f t="shared" si="5"/>
        <v>73</v>
      </c>
      <c r="I41" s="397"/>
      <c r="J41" s="541">
        <v>0</v>
      </c>
      <c r="K41" s="542">
        <f t="shared" si="3"/>
        <v>0</v>
      </c>
      <c r="L41" s="541">
        <v>0</v>
      </c>
      <c r="M41" s="543">
        <f t="shared" si="4"/>
        <v>0</v>
      </c>
    </row>
    <row r="42" spans="1:13" ht="16.5" thickTop="1" thickBot="1" x14ac:dyDescent="0.25">
      <c r="A42" s="332" t="s">
        <v>7</v>
      </c>
      <c r="B42" s="395"/>
      <c r="C42" s="544">
        <f>SUM(C5:C41)</f>
        <v>0</v>
      </c>
      <c r="D42" s="544">
        <f>SUM(D5:D41)</f>
        <v>0</v>
      </c>
      <c r="E42" s="544">
        <f>SUM(E5:E41)</f>
        <v>0</v>
      </c>
      <c r="F42" s="545">
        <f>SUM(F5:F41)</f>
        <v>0</v>
      </c>
      <c r="G42" s="137"/>
      <c r="H42" s="332" t="s">
        <v>7</v>
      </c>
      <c r="I42" s="395"/>
      <c r="J42" s="544">
        <f>SUM(J5:J41)</f>
        <v>0</v>
      </c>
      <c r="K42" s="544">
        <f>SUM(K5:K41)</f>
        <v>0</v>
      </c>
      <c r="L42" s="544">
        <f>SUM(L5:L41)</f>
        <v>0</v>
      </c>
      <c r="M42" s="545">
        <f>SUM(M5:M41)</f>
        <v>0</v>
      </c>
    </row>
    <row r="43" spans="1:13" ht="15.75" thickTop="1" x14ac:dyDescent="0.2"/>
  </sheetData>
  <customSheetViews>
    <customSheetView guid="{F2EF8C40-5F38-4711-A114-3A47916B87AA}" scale="75" showRuler="0" topLeftCell="B23">
      <selection activeCell="K46" sqref="K46"/>
      <pageMargins left="0.75" right="0.75" top="1" bottom="1" header="0.5" footer="0.5"/>
      <headerFooter alignWithMargins="0"/>
    </customSheetView>
  </customSheetViews>
  <mergeCells count="2">
    <mergeCell ref="A2:C2"/>
    <mergeCell ref="H2:J2"/>
  </mergeCells>
  <phoneticPr fontId="67" type="noConversion"/>
  <printOptions horizontalCentered="1"/>
  <pageMargins left="0.74803149606299213" right="0.74803149606299213" top="0.65" bottom="0.7" header="0.51181102362204722" footer="0.51181102362204722"/>
  <pageSetup paperSize="9" scale="70"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3"/>
    <pageSetUpPr fitToPage="1"/>
  </sheetPr>
  <dimension ref="A1:I73"/>
  <sheetViews>
    <sheetView topLeftCell="A43" zoomScale="85" zoomScaleNormal="85" zoomScaleSheetLayoutView="90" workbookViewId="0">
      <selection activeCell="I50" sqref="I50:I60"/>
    </sheetView>
  </sheetViews>
  <sheetFormatPr defaultRowHeight="15" x14ac:dyDescent="0.2"/>
  <cols>
    <col min="1" max="1" width="11.33203125" customWidth="1"/>
    <col min="2" max="2" width="18.88671875" customWidth="1"/>
    <col min="3" max="3" width="11.77734375" customWidth="1"/>
    <col min="4" max="4" width="17.21875" customWidth="1"/>
    <col min="5" max="5" width="18.109375" customWidth="1"/>
    <col min="6" max="6" width="9.33203125" customWidth="1"/>
    <col min="7" max="7" width="8.33203125" customWidth="1"/>
    <col min="8" max="8" width="9.6640625" customWidth="1"/>
    <col min="9" max="9" width="8.6640625" customWidth="1"/>
    <col min="10" max="10" width="17.21875" bestFit="1" customWidth="1"/>
  </cols>
  <sheetData>
    <row r="1" spans="1:9" ht="18.75" thickTop="1" x14ac:dyDescent="0.2">
      <c r="A1" s="190" t="s">
        <v>49</v>
      </c>
      <c r="B1" s="970"/>
      <c r="C1" s="234"/>
      <c r="D1" s="234"/>
      <c r="E1" s="234"/>
      <c r="F1" s="234"/>
      <c r="G1" s="234"/>
      <c r="H1" s="234"/>
      <c r="I1" s="235"/>
    </row>
    <row r="2" spans="1:9" ht="15.75" x14ac:dyDescent="0.2">
      <c r="A2" s="236" t="s">
        <v>240</v>
      </c>
      <c r="B2" s="121"/>
      <c r="C2" s="121"/>
      <c r="D2" s="121"/>
      <c r="E2" s="335" t="s">
        <v>255</v>
      </c>
      <c r="F2" s="121"/>
      <c r="G2" s="121"/>
      <c r="H2" s="121"/>
      <c r="I2" s="123"/>
    </row>
    <row r="3" spans="1:9" ht="16.5" thickBot="1" x14ac:dyDescent="0.25">
      <c r="A3" s="1116" t="s">
        <v>35</v>
      </c>
      <c r="B3" s="1117"/>
      <c r="C3" s="966">
        <f>'Input Data'!$D$21</f>
        <v>0</v>
      </c>
      <c r="D3" s="307" t="s">
        <v>197</v>
      </c>
      <c r="E3" s="967">
        <f>'Input Data'!$D$5</f>
        <v>0</v>
      </c>
      <c r="F3" s="308"/>
      <c r="G3" s="135"/>
      <c r="H3" s="135"/>
      <c r="I3" s="230"/>
    </row>
    <row r="4" spans="1:9" ht="16.5" thickTop="1" thickBot="1" x14ac:dyDescent="0.25">
      <c r="A4" s="359"/>
      <c r="B4" s="359"/>
      <c r="C4" s="360"/>
      <c r="D4" s="360"/>
      <c r="E4" s="360"/>
      <c r="F4" s="360"/>
      <c r="G4" s="160"/>
      <c r="H4" s="160"/>
      <c r="I4" s="160"/>
    </row>
    <row r="5" spans="1:9" ht="15.75" thickTop="1" x14ac:dyDescent="0.2">
      <c r="A5" s="190" t="s">
        <v>131</v>
      </c>
      <c r="B5" s="189"/>
      <c r="C5" s="189"/>
      <c r="D5" s="189"/>
      <c r="E5" s="189"/>
      <c r="F5" s="189"/>
      <c r="G5" s="189"/>
      <c r="H5" s="189"/>
      <c r="I5" s="188"/>
    </row>
    <row r="6" spans="1:9" ht="30" x14ac:dyDescent="0.2">
      <c r="A6" s="241" t="s">
        <v>50</v>
      </c>
      <c r="B6" s="245" t="s">
        <v>45</v>
      </c>
      <c r="C6" s="245" t="s">
        <v>28</v>
      </c>
      <c r="D6" s="245" t="s">
        <v>51</v>
      </c>
      <c r="E6" s="245" t="s">
        <v>52</v>
      </c>
      <c r="F6" s="245" t="s">
        <v>53</v>
      </c>
      <c r="G6" s="245" t="s">
        <v>252</v>
      </c>
      <c r="H6" s="245" t="s">
        <v>5</v>
      </c>
      <c r="I6" s="270" t="s">
        <v>48</v>
      </c>
    </row>
    <row r="7" spans="1:9" x14ac:dyDescent="0.2">
      <c r="A7" s="271"/>
      <c r="B7" s="272"/>
      <c r="C7" s="272"/>
      <c r="D7" s="272"/>
      <c r="E7" s="272"/>
      <c r="F7" s="401"/>
      <c r="G7" s="1205">
        <f>IF('Input Data'!$H$38&lt;'Input Data'!$H$26,F7,F7-2)</f>
        <v>0</v>
      </c>
      <c r="H7" s="284"/>
      <c r="I7" s="1198">
        <f t="shared" ref="I7:I16" si="0">G7*H7</f>
        <v>0</v>
      </c>
    </row>
    <row r="8" spans="1:9" x14ac:dyDescent="0.2">
      <c r="A8" s="249"/>
      <c r="B8" s="253"/>
      <c r="C8" s="253"/>
      <c r="D8" s="253"/>
      <c r="E8" s="253"/>
      <c r="F8" s="402"/>
      <c r="G8" s="1205">
        <f>IF('Input Data'!$H$38&lt;'Input Data'!$H$26,F8,F8-2)</f>
        <v>0</v>
      </c>
      <c r="H8" s="1199"/>
      <c r="I8" s="1200">
        <f t="shared" si="0"/>
        <v>0</v>
      </c>
    </row>
    <row r="9" spans="1:9" x14ac:dyDescent="0.2">
      <c r="A9" s="249"/>
      <c r="B9" s="253"/>
      <c r="C9" s="253"/>
      <c r="D9" s="253"/>
      <c r="E9" s="253"/>
      <c r="F9" s="402"/>
      <c r="G9" s="1205">
        <f>IF('Input Data'!$H$38&lt;'Input Data'!$H$26,F9,F9-2)</f>
        <v>0</v>
      </c>
      <c r="H9" s="1199"/>
      <c r="I9" s="1200">
        <f t="shared" si="0"/>
        <v>0</v>
      </c>
    </row>
    <row r="10" spans="1:9" x14ac:dyDescent="0.2">
      <c r="A10" s="249"/>
      <c r="B10" s="253"/>
      <c r="C10" s="253"/>
      <c r="D10" s="253"/>
      <c r="E10" s="253"/>
      <c r="F10" s="402"/>
      <c r="G10" s="1205">
        <f>IF('Input Data'!$H$38&lt;'Input Data'!$H$26,F10,F10-2)</f>
        <v>0</v>
      </c>
      <c r="H10" s="1199"/>
      <c r="I10" s="1200">
        <f t="shared" si="0"/>
        <v>0</v>
      </c>
    </row>
    <row r="11" spans="1:9" x14ac:dyDescent="0.2">
      <c r="A11" s="249"/>
      <c r="B11" s="253"/>
      <c r="C11" s="253"/>
      <c r="D11" s="253"/>
      <c r="E11" s="253"/>
      <c r="F11" s="402"/>
      <c r="G11" s="1205">
        <f>IF('Input Data'!$H$38&lt;'Input Data'!$H$26,F11,F11-2)</f>
        <v>0</v>
      </c>
      <c r="H11" s="1199"/>
      <c r="I11" s="1200">
        <f t="shared" si="0"/>
        <v>0</v>
      </c>
    </row>
    <row r="12" spans="1:9" x14ac:dyDescent="0.2">
      <c r="A12" s="249"/>
      <c r="B12" s="253"/>
      <c r="C12" s="253"/>
      <c r="D12" s="253"/>
      <c r="E12" s="253"/>
      <c r="F12" s="402"/>
      <c r="G12" s="1205">
        <f>IF('Input Data'!$H$38&lt;'Input Data'!$H$26,F12,F12-2)</f>
        <v>0</v>
      </c>
      <c r="H12" s="1199"/>
      <c r="I12" s="1200">
        <f t="shared" si="0"/>
        <v>0</v>
      </c>
    </row>
    <row r="13" spans="1:9" x14ac:dyDescent="0.2">
      <c r="A13" s="249"/>
      <c r="B13" s="253"/>
      <c r="C13" s="253"/>
      <c r="D13" s="253"/>
      <c r="E13" s="253"/>
      <c r="F13" s="402"/>
      <c r="G13" s="1205">
        <f>IF('Input Data'!$H$38&lt;'Input Data'!$H$26,F13,F13-2)</f>
        <v>0</v>
      </c>
      <c r="H13" s="1199"/>
      <c r="I13" s="1200">
        <f t="shared" si="0"/>
        <v>0</v>
      </c>
    </row>
    <row r="14" spans="1:9" x14ac:dyDescent="0.2">
      <c r="A14" s="249"/>
      <c r="B14" s="253"/>
      <c r="C14" s="253"/>
      <c r="D14" s="253"/>
      <c r="E14" s="253"/>
      <c r="F14" s="402"/>
      <c r="G14" s="1205">
        <f>IF('Input Data'!$H$38&lt;'Input Data'!$H$26,F14,F14-2)</f>
        <v>0</v>
      </c>
      <c r="H14" s="1199"/>
      <c r="I14" s="1200">
        <f t="shared" si="0"/>
        <v>0</v>
      </c>
    </row>
    <row r="15" spans="1:9" x14ac:dyDescent="0.2">
      <c r="A15" s="249"/>
      <c r="B15" s="253"/>
      <c r="C15" s="253"/>
      <c r="D15" s="253"/>
      <c r="E15" s="253"/>
      <c r="F15" s="402"/>
      <c r="G15" s="1205">
        <f>IF('Input Data'!$H$38&lt;'Input Data'!$H$26,F15,F15-2)</f>
        <v>0</v>
      </c>
      <c r="H15" s="1199"/>
      <c r="I15" s="1200">
        <f t="shared" si="0"/>
        <v>0</v>
      </c>
    </row>
    <row r="16" spans="1:9" ht="15.75" thickBot="1" x14ac:dyDescent="0.25">
      <c r="A16" s="277"/>
      <c r="B16" s="278"/>
      <c r="C16" s="278"/>
      <c r="D16" s="278"/>
      <c r="E16" s="278"/>
      <c r="F16" s="403"/>
      <c r="G16" s="1205">
        <f>IF('Input Data'!$H$38&lt;'Input Data'!$H$26,F16,F16-2)</f>
        <v>0</v>
      </c>
      <c r="H16" s="1201"/>
      <c r="I16" s="1202">
        <f t="shared" si="0"/>
        <v>0</v>
      </c>
    </row>
    <row r="17" spans="1:9" ht="15.75" thickBot="1" x14ac:dyDescent="0.25">
      <c r="A17" s="361"/>
      <c r="B17" s="362"/>
      <c r="C17" s="362"/>
      <c r="D17" s="362"/>
      <c r="E17" s="362"/>
      <c r="F17" s="362"/>
      <c r="G17" s="362"/>
      <c r="H17" s="1203" t="s">
        <v>246</v>
      </c>
      <c r="I17" s="1204">
        <f>SUM(I7:I16)</f>
        <v>0</v>
      </c>
    </row>
    <row r="18" spans="1:9" ht="16.5" thickTop="1" thickBot="1" x14ac:dyDescent="0.25">
      <c r="A18" s="160"/>
      <c r="B18" s="160"/>
      <c r="C18" s="160"/>
      <c r="D18" s="160"/>
      <c r="E18" s="160"/>
      <c r="F18" s="160"/>
      <c r="G18" s="160"/>
      <c r="H18" s="363"/>
      <c r="I18" s="363"/>
    </row>
    <row r="19" spans="1:9" ht="15.75" thickTop="1" x14ac:dyDescent="0.2">
      <c r="A19" s="336" t="s">
        <v>54</v>
      </c>
      <c r="B19" s="261"/>
      <c r="C19" s="261"/>
      <c r="D19" s="261"/>
      <c r="E19" s="261"/>
      <c r="F19" s="261"/>
      <c r="G19" s="261"/>
      <c r="H19" s="473"/>
      <c r="I19" s="262"/>
    </row>
    <row r="20" spans="1:9" x14ac:dyDescent="0.2">
      <c r="A20" s="265" t="s">
        <v>55</v>
      </c>
      <c r="B20" s="259" t="s">
        <v>56</v>
      </c>
      <c r="C20" s="309"/>
      <c r="D20" s="310"/>
      <c r="E20" s="121"/>
      <c r="F20" s="121"/>
      <c r="G20" s="259" t="s">
        <v>57</v>
      </c>
      <c r="H20" s="485"/>
      <c r="I20" s="256"/>
    </row>
    <row r="21" spans="1:9" x14ac:dyDescent="0.2">
      <c r="A21" s="265" t="s">
        <v>41</v>
      </c>
      <c r="B21" s="259" t="s">
        <v>56</v>
      </c>
      <c r="C21" s="309"/>
      <c r="D21" s="310"/>
      <c r="E21" s="391"/>
      <c r="F21" s="121"/>
      <c r="G21" s="259" t="s">
        <v>57</v>
      </c>
      <c r="H21" s="485"/>
      <c r="I21" s="392"/>
    </row>
    <row r="22" spans="1:9" x14ac:dyDescent="0.2">
      <c r="A22" s="265" t="s">
        <v>43</v>
      </c>
      <c r="B22" s="259" t="s">
        <v>56</v>
      </c>
      <c r="C22" s="309"/>
      <c r="D22" s="310"/>
      <c r="E22" s="121"/>
      <c r="F22" s="121"/>
      <c r="G22" s="259" t="s">
        <v>57</v>
      </c>
      <c r="H22" s="485"/>
      <c r="I22" s="256"/>
    </row>
    <row r="23" spans="1:9" ht="36" customHeight="1" x14ac:dyDescent="0.2">
      <c r="A23" s="241" t="s">
        <v>4</v>
      </c>
      <c r="B23" s="245" t="s">
        <v>45</v>
      </c>
      <c r="C23" s="245" t="s">
        <v>28</v>
      </c>
      <c r="D23" s="245" t="s">
        <v>58</v>
      </c>
      <c r="E23" s="245" t="s">
        <v>59</v>
      </c>
      <c r="F23" s="245" t="s">
        <v>492</v>
      </c>
      <c r="G23" s="245" t="s">
        <v>60</v>
      </c>
      <c r="H23" s="474" t="s">
        <v>5</v>
      </c>
      <c r="I23" s="246" t="s">
        <v>48</v>
      </c>
    </row>
    <row r="24" spans="1:9" x14ac:dyDescent="0.2">
      <c r="A24" s="271"/>
      <c r="B24" s="272"/>
      <c r="C24" s="272"/>
      <c r="D24" s="272"/>
      <c r="E24" s="272"/>
      <c r="F24" s="272"/>
      <c r="G24" s="401"/>
      <c r="H24" s="284"/>
      <c r="I24" s="1198">
        <f>G24*H24+F24</f>
        <v>0</v>
      </c>
    </row>
    <row r="25" spans="1:9" x14ac:dyDescent="0.2">
      <c r="A25" s="249"/>
      <c r="B25" s="253"/>
      <c r="C25" s="253"/>
      <c r="D25" s="253"/>
      <c r="E25" s="253"/>
      <c r="F25" s="253"/>
      <c r="G25" s="402"/>
      <c r="H25" s="1199"/>
      <c r="I25" s="1200">
        <f t="shared" ref="I25:I33" si="1">G25*H25+F25</f>
        <v>0</v>
      </c>
    </row>
    <row r="26" spans="1:9" x14ac:dyDescent="0.2">
      <c r="A26" s="249"/>
      <c r="B26" s="253"/>
      <c r="C26" s="253"/>
      <c r="D26" s="253"/>
      <c r="E26" s="253"/>
      <c r="F26" s="253"/>
      <c r="G26" s="402"/>
      <c r="H26" s="1199"/>
      <c r="I26" s="1200">
        <f t="shared" si="1"/>
        <v>0</v>
      </c>
    </row>
    <row r="27" spans="1:9" x14ac:dyDescent="0.2">
      <c r="A27" s="249"/>
      <c r="B27" s="253"/>
      <c r="C27" s="253"/>
      <c r="D27" s="253"/>
      <c r="E27" s="253"/>
      <c r="F27" s="253"/>
      <c r="G27" s="402"/>
      <c r="H27" s="1199"/>
      <c r="I27" s="1200">
        <f t="shared" si="1"/>
        <v>0</v>
      </c>
    </row>
    <row r="28" spans="1:9" x14ac:dyDescent="0.2">
      <c r="A28" s="249"/>
      <c r="B28" s="253"/>
      <c r="C28" s="253"/>
      <c r="D28" s="253"/>
      <c r="E28" s="253"/>
      <c r="F28" s="253"/>
      <c r="G28" s="402"/>
      <c r="H28" s="1199"/>
      <c r="I28" s="1200">
        <f t="shared" si="1"/>
        <v>0</v>
      </c>
    </row>
    <row r="29" spans="1:9" x14ac:dyDescent="0.2">
      <c r="A29" s="249"/>
      <c r="B29" s="253"/>
      <c r="C29" s="253"/>
      <c r="D29" s="253"/>
      <c r="E29" s="253"/>
      <c r="F29" s="253"/>
      <c r="G29" s="402"/>
      <c r="H29" s="1199"/>
      <c r="I29" s="1200">
        <f t="shared" si="1"/>
        <v>0</v>
      </c>
    </row>
    <row r="30" spans="1:9" ht="15.75" customHeight="1" x14ac:dyDescent="0.2">
      <c r="A30" s="249"/>
      <c r="B30" s="253"/>
      <c r="C30" s="253"/>
      <c r="D30" s="253"/>
      <c r="E30" s="253"/>
      <c r="F30" s="253"/>
      <c r="G30" s="402"/>
      <c r="H30" s="1199"/>
      <c r="I30" s="1200">
        <f t="shared" si="1"/>
        <v>0</v>
      </c>
    </row>
    <row r="31" spans="1:9" x14ac:dyDescent="0.2">
      <c r="A31" s="249"/>
      <c r="B31" s="253"/>
      <c r="C31" s="253"/>
      <c r="D31" s="253"/>
      <c r="E31" s="253"/>
      <c r="F31" s="253"/>
      <c r="G31" s="402"/>
      <c r="H31" s="1199"/>
      <c r="I31" s="1200">
        <f t="shared" si="1"/>
        <v>0</v>
      </c>
    </row>
    <row r="32" spans="1:9" x14ac:dyDescent="0.2">
      <c r="A32" s="249"/>
      <c r="B32" s="253"/>
      <c r="C32" s="253"/>
      <c r="D32" s="253"/>
      <c r="E32" s="253"/>
      <c r="F32" s="253"/>
      <c r="G32" s="402"/>
      <c r="H32" s="1199"/>
      <c r="I32" s="1200">
        <f t="shared" si="1"/>
        <v>0</v>
      </c>
    </row>
    <row r="33" spans="1:9" ht="15.75" thickBot="1" x14ac:dyDescent="0.25">
      <c r="A33" s="277"/>
      <c r="B33" s="278"/>
      <c r="C33" s="278"/>
      <c r="D33" s="278"/>
      <c r="E33" s="278"/>
      <c r="F33" s="278"/>
      <c r="G33" s="403"/>
      <c r="H33" s="1201"/>
      <c r="I33" s="1206">
        <f t="shared" si="1"/>
        <v>0</v>
      </c>
    </row>
    <row r="34" spans="1:9" x14ac:dyDescent="0.2">
      <c r="A34" s="364"/>
      <c r="B34" s="365"/>
      <c r="C34" s="365"/>
      <c r="D34" s="365"/>
      <c r="E34" s="365"/>
      <c r="F34" s="365"/>
      <c r="G34" s="365"/>
      <c r="H34" s="1207" t="s">
        <v>61</v>
      </c>
      <c r="I34" s="1208">
        <f>SUM(I24:I33)</f>
        <v>0</v>
      </c>
    </row>
    <row r="35" spans="1:9" x14ac:dyDescent="0.2">
      <c r="A35" s="265"/>
      <c r="B35" s="196"/>
      <c r="C35" s="196"/>
      <c r="D35" s="196"/>
      <c r="E35" s="196"/>
      <c r="F35" s="196"/>
      <c r="G35" s="196"/>
      <c r="H35" s="476"/>
      <c r="I35" s="286"/>
    </row>
    <row r="36" spans="1:9" x14ac:dyDescent="0.2">
      <c r="A36" s="238" t="s">
        <v>491</v>
      </c>
      <c r="B36" s="239"/>
      <c r="C36" s="239"/>
      <c r="D36" s="239"/>
      <c r="E36" s="239"/>
      <c r="F36" s="239"/>
      <c r="G36" s="239"/>
      <c r="H36" s="477"/>
      <c r="I36" s="257"/>
    </row>
    <row r="37" spans="1:9" ht="30" x14ac:dyDescent="0.2">
      <c r="A37" s="241" t="s">
        <v>4</v>
      </c>
      <c r="B37" s="287" t="s">
        <v>45</v>
      </c>
      <c r="C37" s="242" t="s">
        <v>28</v>
      </c>
      <c r="D37" s="245" t="s">
        <v>62</v>
      </c>
      <c r="E37" s="245" t="s">
        <v>63</v>
      </c>
      <c r="F37" s="245"/>
      <c r="G37" s="245" t="s">
        <v>6</v>
      </c>
      <c r="H37" s="474" t="s">
        <v>11</v>
      </c>
      <c r="I37" s="246" t="s">
        <v>48</v>
      </c>
    </row>
    <row r="38" spans="1:9" x14ac:dyDescent="0.2">
      <c r="A38" s="311"/>
      <c r="B38" s="312"/>
      <c r="C38" s="312"/>
      <c r="D38" s="312"/>
      <c r="E38" s="312"/>
      <c r="F38" s="312"/>
      <c r="G38" s="398"/>
      <c r="H38" s="478"/>
      <c r="I38" s="1209"/>
    </row>
    <row r="39" spans="1:9" x14ac:dyDescent="0.2">
      <c r="A39" s="313"/>
      <c r="B39" s="314"/>
      <c r="C39" s="314"/>
      <c r="D39" s="314"/>
      <c r="E39" s="314"/>
      <c r="F39" s="314"/>
      <c r="G39" s="399"/>
      <c r="H39" s="479"/>
      <c r="I39" s="1210"/>
    </row>
    <row r="40" spans="1:9" x14ac:dyDescent="0.2">
      <c r="A40" s="313"/>
      <c r="B40" s="314"/>
      <c r="C40" s="314"/>
      <c r="D40" s="314"/>
      <c r="E40" s="314"/>
      <c r="F40" s="314"/>
      <c r="G40" s="399"/>
      <c r="H40" s="479"/>
      <c r="I40" s="1210"/>
    </row>
    <row r="41" spans="1:9" x14ac:dyDescent="0.2">
      <c r="A41" s="313"/>
      <c r="B41" s="314"/>
      <c r="C41" s="314"/>
      <c r="D41" s="314"/>
      <c r="E41" s="314"/>
      <c r="F41" s="314"/>
      <c r="G41" s="399"/>
      <c r="H41" s="479"/>
      <c r="I41" s="1210"/>
    </row>
    <row r="42" spans="1:9" x14ac:dyDescent="0.2">
      <c r="A42" s="313"/>
      <c r="B42" s="314"/>
      <c r="C42" s="314"/>
      <c r="D42" s="314"/>
      <c r="E42" s="314"/>
      <c r="F42" s="314"/>
      <c r="G42" s="399"/>
      <c r="H42" s="479"/>
      <c r="I42" s="1210"/>
    </row>
    <row r="43" spans="1:9" x14ac:dyDescent="0.2">
      <c r="A43" s="313"/>
      <c r="B43" s="314"/>
      <c r="C43" s="314"/>
      <c r="D43" s="314"/>
      <c r="E43" s="314"/>
      <c r="F43" s="314"/>
      <c r="G43" s="399"/>
      <c r="H43" s="479"/>
      <c r="I43" s="1210"/>
    </row>
    <row r="44" spans="1:9" x14ac:dyDescent="0.2">
      <c r="A44" s="313"/>
      <c r="B44" s="314"/>
      <c r="C44" s="314"/>
      <c r="D44" s="314"/>
      <c r="E44" s="314"/>
      <c r="F44" s="314"/>
      <c r="G44" s="399"/>
      <c r="H44" s="479"/>
      <c r="I44" s="1210"/>
    </row>
    <row r="45" spans="1:9" ht="15.75" thickBot="1" x14ac:dyDescent="0.25">
      <c r="A45" s="315"/>
      <c r="B45" s="316"/>
      <c r="C45" s="316"/>
      <c r="D45" s="316"/>
      <c r="E45" s="316"/>
      <c r="F45" s="316"/>
      <c r="G45" s="400"/>
      <c r="H45" s="480"/>
      <c r="I45" s="1211"/>
    </row>
    <row r="46" spans="1:9" x14ac:dyDescent="0.2">
      <c r="A46" s="364"/>
      <c r="B46" s="365"/>
      <c r="C46" s="365"/>
      <c r="D46" s="365"/>
      <c r="E46" s="365"/>
      <c r="F46" s="365"/>
      <c r="G46" s="365"/>
      <c r="H46" s="475" t="s">
        <v>64</v>
      </c>
      <c r="I46" s="1208">
        <f>SUM(I38:I45)</f>
        <v>0</v>
      </c>
    </row>
    <row r="47" spans="1:9" x14ac:dyDescent="0.2">
      <c r="A47" s="120"/>
      <c r="B47" s="121"/>
      <c r="C47" s="121"/>
      <c r="D47" s="121"/>
      <c r="E47" s="121"/>
      <c r="F47" s="121"/>
      <c r="G47" s="121"/>
      <c r="H47" s="481"/>
      <c r="I47" s="256"/>
    </row>
    <row r="48" spans="1:9" x14ac:dyDescent="0.2">
      <c r="A48" s="238" t="s">
        <v>65</v>
      </c>
      <c r="B48" s="239"/>
      <c r="C48" s="239"/>
      <c r="D48" s="239"/>
      <c r="E48" s="239"/>
      <c r="F48" s="239"/>
      <c r="G48" s="239"/>
      <c r="H48" s="477"/>
      <c r="I48" s="257"/>
    </row>
    <row r="49" spans="1:9" ht="30" x14ac:dyDescent="0.2">
      <c r="A49" s="292" t="s">
        <v>4</v>
      </c>
      <c r="B49" s="287" t="s">
        <v>45</v>
      </c>
      <c r="C49" s="242" t="s">
        <v>28</v>
      </c>
      <c r="D49" s="301" t="s">
        <v>51</v>
      </c>
      <c r="E49" s="301" t="s">
        <v>52</v>
      </c>
      <c r="F49" s="301"/>
      <c r="G49" s="245" t="s">
        <v>66</v>
      </c>
      <c r="H49" s="474" t="s">
        <v>67</v>
      </c>
      <c r="I49" s="246" t="s">
        <v>48</v>
      </c>
    </row>
    <row r="50" spans="1:9" x14ac:dyDescent="0.2">
      <c r="A50" s="271"/>
      <c r="B50" s="273"/>
      <c r="C50" s="273"/>
      <c r="D50" s="272"/>
      <c r="E50" s="272"/>
      <c r="F50" s="272"/>
      <c r="G50" s="272"/>
      <c r="H50" s="275"/>
      <c r="I50" s="1209"/>
    </row>
    <row r="51" spans="1:9" x14ac:dyDescent="0.2">
      <c r="A51" s="367"/>
      <c r="B51" s="250"/>
      <c r="C51" s="250"/>
      <c r="D51" s="253"/>
      <c r="E51" s="253"/>
      <c r="F51" s="253"/>
      <c r="G51" s="253"/>
      <c r="H51" s="276"/>
      <c r="I51" s="1210"/>
    </row>
    <row r="52" spans="1:9" x14ac:dyDescent="0.2">
      <c r="A52" s="366"/>
      <c r="B52" s="250"/>
      <c r="C52" s="250"/>
      <c r="D52" s="253"/>
      <c r="E52" s="253"/>
      <c r="F52" s="253"/>
      <c r="G52" s="253"/>
      <c r="H52" s="276"/>
      <c r="I52" s="1210"/>
    </row>
    <row r="53" spans="1:9" x14ac:dyDescent="0.2">
      <c r="A53" s="249"/>
      <c r="B53" s="250"/>
      <c r="C53" s="250"/>
      <c r="D53" s="253"/>
      <c r="E53" s="253"/>
      <c r="F53" s="253"/>
      <c r="G53" s="253"/>
      <c r="H53" s="276"/>
      <c r="I53" s="1210"/>
    </row>
    <row r="54" spans="1:9" x14ac:dyDescent="0.2">
      <c r="A54" s="249"/>
      <c r="B54" s="250"/>
      <c r="C54" s="250"/>
      <c r="D54" s="253"/>
      <c r="E54" s="253"/>
      <c r="F54" s="253"/>
      <c r="G54" s="253"/>
      <c r="H54" s="276"/>
      <c r="I54" s="1210"/>
    </row>
    <row r="55" spans="1:9" x14ac:dyDescent="0.2">
      <c r="A55" s="249"/>
      <c r="B55" s="250"/>
      <c r="C55" s="250"/>
      <c r="D55" s="253"/>
      <c r="E55" s="253"/>
      <c r="F55" s="253"/>
      <c r="G55" s="253"/>
      <c r="H55" s="276"/>
      <c r="I55" s="1210"/>
    </row>
    <row r="56" spans="1:9" ht="15.75" thickBot="1" x14ac:dyDescent="0.25">
      <c r="A56" s="277"/>
      <c r="B56" s="279"/>
      <c r="C56" s="279"/>
      <c r="D56" s="278"/>
      <c r="E56" s="278"/>
      <c r="F56" s="278"/>
      <c r="G56" s="278"/>
      <c r="H56" s="281"/>
      <c r="I56" s="1211"/>
    </row>
    <row r="57" spans="1:9" x14ac:dyDescent="0.2">
      <c r="A57" s="364"/>
      <c r="B57" s="365"/>
      <c r="C57" s="365"/>
      <c r="D57" s="365"/>
      <c r="E57" s="365"/>
      <c r="F57" s="365"/>
      <c r="G57" s="365"/>
      <c r="H57" s="475" t="s">
        <v>68</v>
      </c>
      <c r="I57" s="1208">
        <f>SUM(I50:I56)</f>
        <v>0</v>
      </c>
    </row>
    <row r="58" spans="1:9" x14ac:dyDescent="0.2">
      <c r="A58" s="265"/>
      <c r="B58" s="196"/>
      <c r="C58" s="196"/>
      <c r="D58" s="196"/>
      <c r="E58" s="196"/>
      <c r="F58" s="196"/>
      <c r="G58" s="196"/>
      <c r="H58" s="476"/>
      <c r="I58" s="1212"/>
    </row>
    <row r="59" spans="1:9" ht="15.75" thickBot="1" x14ac:dyDescent="0.25">
      <c r="A59" s="265"/>
      <c r="B59" s="267"/>
      <c r="C59" s="267"/>
      <c r="D59" s="267"/>
      <c r="E59" s="267"/>
      <c r="F59" s="267"/>
      <c r="G59" s="267"/>
      <c r="H59" s="482"/>
      <c r="I59" s="1213"/>
    </row>
    <row r="60" spans="1:9" ht="15.75" thickTop="1" x14ac:dyDescent="0.2">
      <c r="A60" s="263"/>
      <c r="B60" s="264"/>
      <c r="C60" s="264"/>
      <c r="D60" s="264"/>
      <c r="E60" s="264"/>
      <c r="F60" s="264"/>
      <c r="G60" s="264"/>
      <c r="H60" s="483" t="s">
        <v>243</v>
      </c>
      <c r="I60" s="1214">
        <f>I46+I57+I34</f>
        <v>0</v>
      </c>
    </row>
    <row r="61" spans="1:9" ht="15.75" thickBot="1" x14ac:dyDescent="0.25">
      <c r="A61" s="266"/>
      <c r="B61" s="267"/>
      <c r="C61" s="267"/>
      <c r="D61" s="267"/>
      <c r="E61" s="267"/>
      <c r="F61" s="267"/>
      <c r="G61" s="267"/>
      <c r="H61" s="484"/>
      <c r="I61" s="368"/>
    </row>
    <row r="62" spans="1:9" ht="15.75" thickTop="1" x14ac:dyDescent="0.2">
      <c r="I62" s="233"/>
    </row>
    <row r="63" spans="1:9" x14ac:dyDescent="0.2">
      <c r="I63" s="233"/>
    </row>
    <row r="64" spans="1:9" x14ac:dyDescent="0.2">
      <c r="I64" s="233"/>
    </row>
    <row r="65" spans="9:9" x14ac:dyDescent="0.2">
      <c r="I65" s="233"/>
    </row>
    <row r="66" spans="9:9" x14ac:dyDescent="0.2">
      <c r="I66" s="233"/>
    </row>
    <row r="67" spans="9:9" x14ac:dyDescent="0.2">
      <c r="I67" s="233"/>
    </row>
    <row r="68" spans="9:9" x14ac:dyDescent="0.2">
      <c r="I68" s="233"/>
    </row>
    <row r="69" spans="9:9" x14ac:dyDescent="0.2">
      <c r="I69" s="233"/>
    </row>
    <row r="70" spans="9:9" x14ac:dyDescent="0.2">
      <c r="I70" s="233"/>
    </row>
    <row r="71" spans="9:9" x14ac:dyDescent="0.2">
      <c r="I71" s="233"/>
    </row>
    <row r="72" spans="9:9" x14ac:dyDescent="0.2">
      <c r="I72" s="233"/>
    </row>
    <row r="73" spans="9:9" x14ac:dyDescent="0.2">
      <c r="I73" s="233"/>
    </row>
  </sheetData>
  <customSheetViews>
    <customSheetView guid="{F2EF8C40-5F38-4711-A114-3A47916B87AA}" scale="60" showPageBreaks="1" printArea="1" view="pageBreakPreview" showRuler="0" topLeftCell="A48">
      <selection activeCell="H60" sqref="H60"/>
      <pageMargins left="0.94488188976377963" right="0.55118110236220474" top="0.62992125984251968" bottom="0.98425196850393704" header="0.51181102362204722" footer="0.51181102362204722"/>
      <pageSetup paperSize="9" scale="66" orientation="portrait" horizontalDpi="4294967293" verticalDpi="200" r:id="rId1"/>
      <headerFooter alignWithMargins="0"/>
    </customSheetView>
  </customSheetViews>
  <mergeCells count="1">
    <mergeCell ref="A3:B3"/>
  </mergeCells>
  <phoneticPr fontId="67" type="noConversion"/>
  <printOptions horizontalCentered="1"/>
  <pageMargins left="0.74803149606299213" right="0.55118110236220474" top="0.78740157480314965" bottom="0.78740157480314965" header="0.51181102362204722" footer="0.51181102362204722"/>
  <pageSetup paperSize="9" scale="65" orientation="portrait" horizontalDpi="300" verticalDpi="300"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5"/>
  <sheetViews>
    <sheetView workbookViewId="0">
      <selection activeCell="K6" sqref="K6"/>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642"/>
      <c r="B1" s="643"/>
      <c r="C1" s="643"/>
      <c r="D1" s="644" t="s">
        <v>321</v>
      </c>
      <c r="E1" s="645"/>
      <c r="F1" s="645"/>
      <c r="G1" s="643"/>
      <c r="H1" s="643"/>
      <c r="I1" s="643"/>
      <c r="J1" s="643"/>
      <c r="K1" s="643"/>
      <c r="L1" s="643"/>
      <c r="M1" s="646" t="s">
        <v>322</v>
      </c>
      <c r="N1" s="647"/>
      <c r="O1" s="646"/>
    </row>
    <row r="2" spans="1:15" x14ac:dyDescent="0.2">
      <c r="A2" s="648"/>
      <c r="B2" s="649"/>
      <c r="C2" s="650"/>
      <c r="D2" s="650" t="s">
        <v>323</v>
      </c>
      <c r="E2" s="650"/>
      <c r="F2" s="650"/>
      <c r="G2" s="650"/>
      <c r="H2" s="650"/>
      <c r="I2" s="650"/>
      <c r="J2" s="650"/>
      <c r="K2" s="650"/>
      <c r="L2" s="650"/>
      <c r="M2" s="650"/>
      <c r="N2" s="649" t="s">
        <v>324</v>
      </c>
      <c r="O2" s="651"/>
    </row>
    <row r="3" spans="1:15" x14ac:dyDescent="0.2">
      <c r="A3" s="648"/>
      <c r="B3" s="649"/>
      <c r="C3" s="650"/>
      <c r="D3" s="650"/>
      <c r="E3" s="650"/>
      <c r="F3" s="650"/>
      <c r="G3" s="650"/>
      <c r="H3" s="650"/>
      <c r="I3" s="650"/>
      <c r="J3" s="650"/>
      <c r="K3" s="650"/>
      <c r="L3" s="650"/>
      <c r="M3" s="650"/>
      <c r="N3" s="650"/>
      <c r="O3" s="651"/>
    </row>
    <row r="4" spans="1:15" x14ac:dyDescent="0.2">
      <c r="A4" s="648"/>
      <c r="B4" s="649"/>
      <c r="C4" s="650"/>
      <c r="D4" s="650"/>
      <c r="E4" s="652" t="s">
        <v>325</v>
      </c>
      <c r="F4" s="650"/>
      <c r="G4" s="650"/>
      <c r="H4" s="650"/>
      <c r="I4" s="653" t="s">
        <v>326</v>
      </c>
      <c r="J4" s="1215">
        <v>0</v>
      </c>
      <c r="K4" s="650"/>
      <c r="L4" s="650"/>
      <c r="M4" s="654" t="s">
        <v>327</v>
      </c>
      <c r="N4" s="650"/>
      <c r="O4" s="655"/>
    </row>
    <row r="5" spans="1:15" x14ac:dyDescent="0.2">
      <c r="A5" s="648"/>
      <c r="B5" s="649"/>
      <c r="C5" s="650"/>
      <c r="D5" s="650"/>
      <c r="E5" s="1129" t="s">
        <v>328</v>
      </c>
      <c r="F5" s="1130"/>
      <c r="G5" s="1131">
        <v>0</v>
      </c>
      <c r="H5" s="1132"/>
      <c r="I5" s="650"/>
      <c r="J5" s="650"/>
      <c r="K5" s="650"/>
      <c r="L5" s="650"/>
      <c r="M5" s="654" t="s">
        <v>329</v>
      </c>
      <c r="N5" s="1133"/>
      <c r="O5" s="1134"/>
    </row>
    <row r="6" spans="1:15" x14ac:dyDescent="0.2">
      <c r="A6" s="656" t="s">
        <v>330</v>
      </c>
      <c r="B6" s="649"/>
      <c r="C6" s="657"/>
      <c r="D6" s="658" t="s">
        <v>326</v>
      </c>
      <c r="E6" s="659"/>
      <c r="F6" s="659"/>
      <c r="G6" s="659"/>
      <c r="H6" s="659"/>
      <c r="I6" s="659"/>
      <c r="J6" s="659"/>
      <c r="K6" s="659"/>
      <c r="L6" s="659"/>
      <c r="M6" s="659"/>
      <c r="N6" s="650"/>
      <c r="O6" s="651"/>
    </row>
    <row r="7" spans="1:15" x14ac:dyDescent="0.2">
      <c r="A7" s="656" t="s">
        <v>331</v>
      </c>
      <c r="B7" s="649"/>
      <c r="C7" s="653"/>
      <c r="D7" s="658" t="s">
        <v>326</v>
      </c>
      <c r="E7" s="659"/>
      <c r="F7" s="659"/>
      <c r="G7" s="659"/>
      <c r="H7" s="659"/>
      <c r="I7" s="659"/>
      <c r="J7" s="660"/>
      <c r="K7" s="659"/>
      <c r="L7" s="659"/>
      <c r="M7" s="659"/>
      <c r="N7" s="650"/>
      <c r="O7" s="651"/>
    </row>
    <row r="8" spans="1:15" x14ac:dyDescent="0.2">
      <c r="A8" s="648"/>
      <c r="B8" s="649"/>
      <c r="C8" s="650"/>
      <c r="D8" s="649"/>
      <c r="E8" s="649"/>
      <c r="F8" s="649"/>
      <c r="G8" s="649"/>
      <c r="H8" s="649"/>
      <c r="I8" s="649"/>
      <c r="J8" s="661"/>
      <c r="K8" s="649"/>
      <c r="L8" s="649"/>
      <c r="M8" s="649"/>
      <c r="N8" s="649"/>
      <c r="O8" s="651"/>
    </row>
    <row r="9" spans="1:15" x14ac:dyDescent="0.2">
      <c r="A9" s="656" t="s">
        <v>332</v>
      </c>
      <c r="B9" s="649"/>
      <c r="C9" s="658" t="s">
        <v>333</v>
      </c>
      <c r="D9" s="650"/>
      <c r="E9" s="650"/>
      <c r="F9" s="650"/>
      <c r="G9" s="650"/>
      <c r="H9" s="649"/>
      <c r="I9" s="649"/>
      <c r="J9" s="650"/>
      <c r="K9" s="650"/>
      <c r="L9" s="650"/>
      <c r="M9" s="650"/>
      <c r="N9" s="650"/>
      <c r="O9" s="651"/>
    </row>
    <row r="10" spans="1:15" x14ac:dyDescent="0.2">
      <c r="A10" s="662" t="s">
        <v>334</v>
      </c>
      <c r="B10" s="663"/>
      <c r="C10" s="664"/>
      <c r="D10" s="664"/>
      <c r="E10" s="664"/>
      <c r="F10" s="664"/>
      <c r="G10" s="664"/>
      <c r="H10" s="665" t="s">
        <v>335</v>
      </c>
      <c r="I10" s="666"/>
      <c r="J10" s="667" t="s">
        <v>336</v>
      </c>
      <c r="K10" s="668" t="s">
        <v>337</v>
      </c>
      <c r="L10" s="669"/>
      <c r="M10" s="670"/>
      <c r="N10" s="671" t="s">
        <v>338</v>
      </c>
      <c r="O10" s="672" t="s">
        <v>339</v>
      </c>
    </row>
    <row r="11" spans="1:15" x14ac:dyDescent="0.2">
      <c r="A11" s="673"/>
      <c r="B11" s="674"/>
      <c r="C11" s="675"/>
      <c r="D11" s="676" t="s">
        <v>340</v>
      </c>
      <c r="E11" s="677"/>
      <c r="F11" s="678" t="s">
        <v>341</v>
      </c>
      <c r="G11" s="679"/>
      <c r="H11" s="680" t="s">
        <v>342</v>
      </c>
      <c r="I11" s="649"/>
      <c r="J11" s="681" t="s">
        <v>343</v>
      </c>
      <c r="K11" s="682" t="s">
        <v>344</v>
      </c>
      <c r="L11" s="674" t="s">
        <v>345</v>
      </c>
      <c r="M11" s="667" t="s">
        <v>346</v>
      </c>
      <c r="N11" s="683" t="s">
        <v>347</v>
      </c>
      <c r="O11" s="684" t="s">
        <v>348</v>
      </c>
    </row>
    <row r="12" spans="1:15" x14ac:dyDescent="0.2">
      <c r="A12" s="685"/>
      <c r="B12" s="1135" t="s">
        <v>4</v>
      </c>
      <c r="C12" s="1136"/>
      <c r="D12" s="686" t="s">
        <v>349</v>
      </c>
      <c r="E12" s="687"/>
      <c r="F12" s="688" t="s">
        <v>349</v>
      </c>
      <c r="G12" s="687"/>
      <c r="H12" s="1135" t="s">
        <v>350</v>
      </c>
      <c r="I12" s="1137"/>
      <c r="J12" s="689" t="s">
        <v>351</v>
      </c>
      <c r="K12" s="690" t="s">
        <v>352</v>
      </c>
      <c r="L12" s="688" t="s">
        <v>353</v>
      </c>
      <c r="M12" s="691" t="s">
        <v>354</v>
      </c>
      <c r="N12" s="689" t="s">
        <v>355</v>
      </c>
      <c r="O12" s="692" t="s">
        <v>356</v>
      </c>
    </row>
    <row r="13" spans="1:15" x14ac:dyDescent="0.2">
      <c r="A13" s="693" t="s">
        <v>357</v>
      </c>
      <c r="B13" s="694"/>
      <c r="C13" s="695"/>
      <c r="D13" s="1138"/>
      <c r="E13" s="1139"/>
      <c r="F13" s="694"/>
      <c r="G13" s="695"/>
      <c r="H13" s="696"/>
      <c r="I13" s="697"/>
      <c r="J13" s="698"/>
      <c r="K13" s="699"/>
      <c r="L13" s="700"/>
      <c r="M13" s="701"/>
      <c r="N13" s="695"/>
      <c r="O13" s="702"/>
    </row>
    <row r="14" spans="1:15" x14ac:dyDescent="0.2">
      <c r="A14" s="703" t="s">
        <v>358</v>
      </c>
      <c r="B14" s="704"/>
      <c r="C14" s="705"/>
      <c r="D14" s="690"/>
      <c r="E14" s="706"/>
      <c r="F14" s="704"/>
      <c r="G14" s="705"/>
      <c r="H14" s="707"/>
      <c r="I14" s="708"/>
      <c r="J14" s="709"/>
      <c r="K14" s="710"/>
      <c r="L14" s="710"/>
      <c r="M14" s="711"/>
      <c r="N14" s="689"/>
      <c r="O14" s="712"/>
    </row>
    <row r="15" spans="1:15" x14ac:dyDescent="0.2">
      <c r="A15" s="713"/>
      <c r="B15" s="714"/>
      <c r="C15" s="649"/>
      <c r="D15" s="683"/>
      <c r="E15" s="715"/>
      <c r="F15" s="714"/>
      <c r="G15" s="649"/>
      <c r="H15" s="649"/>
      <c r="I15" s="649"/>
      <c r="J15" s="657" t="s">
        <v>306</v>
      </c>
      <c r="K15" s="683" t="s">
        <v>308</v>
      </c>
      <c r="L15" s="657" t="s">
        <v>310</v>
      </c>
      <c r="M15" s="683" t="s">
        <v>312</v>
      </c>
      <c r="N15" s="649"/>
      <c r="O15" s="716" t="s">
        <v>10</v>
      </c>
    </row>
    <row r="16" spans="1:15" ht="15.75" thickBot="1" x14ac:dyDescent="0.25">
      <c r="A16" s="648" t="s">
        <v>359</v>
      </c>
      <c r="B16" s="714"/>
      <c r="C16" s="649"/>
      <c r="D16" s="683"/>
      <c r="E16" s="715"/>
      <c r="F16" s="714"/>
      <c r="G16" s="649"/>
      <c r="H16" s="649"/>
      <c r="I16" s="649"/>
      <c r="J16" s="658" t="s">
        <v>360</v>
      </c>
      <c r="K16" s="649"/>
      <c r="L16" s="717"/>
      <c r="M16" s="658"/>
      <c r="N16" s="649"/>
      <c r="O16" s="718">
        <f>J13+J14+K13+K14+L13+L14+M13+M14</f>
        <v>0</v>
      </c>
    </row>
    <row r="17" spans="1:15" x14ac:dyDescent="0.2">
      <c r="A17" s="648" t="s">
        <v>361</v>
      </c>
      <c r="B17" s="714"/>
      <c r="C17" s="649"/>
      <c r="D17" s="683"/>
      <c r="E17" s="719"/>
      <c r="F17" s="714"/>
      <c r="G17" s="649"/>
      <c r="H17" s="649"/>
      <c r="I17" s="649"/>
      <c r="J17" s="683"/>
      <c r="K17" s="720"/>
      <c r="L17" s="721"/>
      <c r="M17" s="722"/>
      <c r="N17" s="723" t="s">
        <v>362</v>
      </c>
      <c r="O17" s="724" t="s">
        <v>10</v>
      </c>
    </row>
    <row r="18" spans="1:15" ht="15.75" thickBot="1" x14ac:dyDescent="0.25">
      <c r="A18" s="725" t="s">
        <v>363</v>
      </c>
      <c r="B18" s="726"/>
      <c r="C18" s="727"/>
      <c r="D18" s="728"/>
      <c r="E18" s="729"/>
      <c r="F18" s="726"/>
      <c r="G18" s="727"/>
      <c r="H18" s="727"/>
      <c r="I18" s="727"/>
      <c r="J18" s="728"/>
      <c r="K18" s="730" t="s">
        <v>364</v>
      </c>
      <c r="L18" s="729"/>
      <c r="M18" s="728"/>
      <c r="N18" s="731">
        <v>0</v>
      </c>
      <c r="O18" s="732"/>
    </row>
    <row r="19" spans="1:15" ht="15.75" thickTop="1" x14ac:dyDescent="0.2">
      <c r="A19" s="648"/>
      <c r="B19" s="714"/>
      <c r="C19" s="649"/>
      <c r="D19" s="683"/>
      <c r="E19" s="719"/>
      <c r="F19" s="714"/>
      <c r="G19" s="649"/>
      <c r="H19" s="649"/>
      <c r="I19" s="649"/>
      <c r="J19" s="683"/>
      <c r="K19" s="714"/>
      <c r="L19" s="719"/>
      <c r="M19" s="683"/>
      <c r="N19" s="683"/>
      <c r="O19" s="733"/>
    </row>
    <row r="20" spans="1:15" x14ac:dyDescent="0.2">
      <c r="A20" s="662" t="s">
        <v>365</v>
      </c>
      <c r="B20" s="664"/>
      <c r="C20" s="663"/>
      <c r="D20" s="664"/>
      <c r="E20" s="664"/>
      <c r="F20" s="664"/>
      <c r="G20" s="664"/>
      <c r="H20" s="664"/>
      <c r="I20" s="664"/>
      <c r="J20" s="664"/>
      <c r="K20" s="664"/>
      <c r="L20" s="664"/>
      <c r="M20" s="664"/>
      <c r="N20" s="664"/>
      <c r="O20" s="734"/>
    </row>
    <row r="21" spans="1:15" x14ac:dyDescent="0.2">
      <c r="A21" s="735"/>
      <c r="B21" s="663" t="s">
        <v>366</v>
      </c>
      <c r="C21" s="705"/>
      <c r="D21" s="664"/>
      <c r="E21" s="664"/>
      <c r="F21" s="664"/>
      <c r="G21" s="664"/>
      <c r="H21" s="736"/>
      <c r="I21" s="663" t="s">
        <v>367</v>
      </c>
      <c r="J21" s="664"/>
      <c r="K21" s="663"/>
      <c r="L21" s="664"/>
      <c r="M21" s="737" t="s">
        <v>368</v>
      </c>
      <c r="N21" s="668"/>
      <c r="O21" s="738"/>
    </row>
    <row r="22" spans="1:15" x14ac:dyDescent="0.2">
      <c r="A22" s="739" t="s">
        <v>369</v>
      </c>
      <c r="B22" s="687"/>
      <c r="C22" s="740"/>
      <c r="D22" s="741" t="s">
        <v>370</v>
      </c>
      <c r="E22" s="687"/>
      <c r="F22" s="689"/>
      <c r="G22" s="689"/>
      <c r="H22" s="742" t="s">
        <v>371</v>
      </c>
      <c r="I22" s="664"/>
      <c r="J22" s="664"/>
      <c r="K22" s="743" t="s">
        <v>372</v>
      </c>
      <c r="L22" s="664"/>
      <c r="M22" s="744" t="s">
        <v>373</v>
      </c>
      <c r="N22" s="745" t="s">
        <v>364</v>
      </c>
      <c r="O22" s="746"/>
    </row>
    <row r="23" spans="1:15" x14ac:dyDescent="0.2">
      <c r="A23" s="703" t="s">
        <v>352</v>
      </c>
      <c r="B23" s="741" t="s">
        <v>4</v>
      </c>
      <c r="C23" s="687"/>
      <c r="D23" s="741" t="s">
        <v>352</v>
      </c>
      <c r="E23" s="687"/>
      <c r="F23" s="747" t="s">
        <v>4</v>
      </c>
      <c r="G23" s="689"/>
      <c r="H23" s="1118" t="s">
        <v>352</v>
      </c>
      <c r="I23" s="1119"/>
      <c r="J23" s="747" t="s">
        <v>4</v>
      </c>
      <c r="K23" s="747" t="s">
        <v>352</v>
      </c>
      <c r="L23" s="747" t="s">
        <v>4</v>
      </c>
      <c r="M23" s="748" t="s">
        <v>352</v>
      </c>
      <c r="N23" s="749" t="s">
        <v>362</v>
      </c>
      <c r="O23" s="750" t="s">
        <v>374</v>
      </c>
    </row>
    <row r="24" spans="1:15" x14ac:dyDescent="0.2">
      <c r="A24" s="751"/>
      <c r="B24" s="752"/>
      <c r="C24" s="659"/>
      <c r="D24" s="753"/>
      <c r="E24" s="754"/>
      <c r="F24" s="752"/>
      <c r="G24" s="659"/>
      <c r="H24" s="755"/>
      <c r="I24" s="756"/>
      <c r="J24" s="757"/>
      <c r="K24" s="752"/>
      <c r="L24" s="757"/>
      <c r="M24" s="758"/>
      <c r="N24" s="759"/>
      <c r="O24" s="760"/>
    </row>
    <row r="25" spans="1:15" x14ac:dyDescent="0.2">
      <c r="A25" s="751"/>
      <c r="B25" s="752"/>
      <c r="C25" s="659"/>
      <c r="D25" s="753"/>
      <c r="E25" s="754"/>
      <c r="F25" s="752"/>
      <c r="G25" s="659"/>
      <c r="H25" s="755"/>
      <c r="I25" s="756"/>
      <c r="J25" s="757"/>
      <c r="K25" s="752"/>
      <c r="L25" s="757"/>
      <c r="M25" s="758"/>
      <c r="N25" s="759"/>
      <c r="O25" s="760"/>
    </row>
    <row r="26" spans="1:15" x14ac:dyDescent="0.2">
      <c r="A26" s="761"/>
      <c r="B26" s="704"/>
      <c r="C26" s="705"/>
      <c r="D26" s="762"/>
      <c r="E26" s="763"/>
      <c r="F26" s="704"/>
      <c r="G26" s="705"/>
      <c r="H26" s="755"/>
      <c r="I26" s="708"/>
      <c r="J26" s="764"/>
      <c r="K26" s="704"/>
      <c r="L26" s="764"/>
      <c r="M26" s="765"/>
      <c r="N26" s="689"/>
      <c r="O26" s="766"/>
    </row>
    <row r="27" spans="1:15" ht="15.75" thickBot="1" x14ac:dyDescent="0.25">
      <c r="A27" s="767"/>
      <c r="B27" s="768"/>
      <c r="C27" s="768"/>
      <c r="D27" s="768"/>
      <c r="E27" s="768"/>
      <c r="F27" s="768"/>
      <c r="G27" s="768"/>
      <c r="H27" s="769"/>
      <c r="I27" s="768"/>
      <c r="J27" s="768"/>
      <c r="K27" s="768"/>
      <c r="L27" s="770" t="s">
        <v>375</v>
      </c>
      <c r="M27" s="771"/>
      <c r="N27" s="772"/>
      <c r="O27" s="773"/>
    </row>
    <row r="28" spans="1:15" ht="15.75" thickTop="1" x14ac:dyDescent="0.2">
      <c r="A28" s="648"/>
      <c r="B28" s="649"/>
      <c r="C28" s="650"/>
      <c r="D28" s="650"/>
      <c r="E28" s="650"/>
      <c r="F28" s="650"/>
      <c r="G28" s="650"/>
      <c r="H28" s="658"/>
      <c r="I28" s="649"/>
      <c r="J28" s="657"/>
      <c r="K28" s="683"/>
      <c r="L28" s="657"/>
      <c r="M28" s="683"/>
      <c r="N28" s="649"/>
      <c r="O28" s="651"/>
    </row>
    <row r="29" spans="1:15" x14ac:dyDescent="0.2">
      <c r="A29" s="656" t="s">
        <v>376</v>
      </c>
      <c r="B29" s="649"/>
      <c r="C29" s="705"/>
      <c r="D29" s="650"/>
      <c r="E29" s="650"/>
      <c r="F29" s="650"/>
      <c r="G29" s="650"/>
      <c r="H29" s="650"/>
      <c r="I29" s="650"/>
      <c r="J29" s="650"/>
      <c r="K29" s="650"/>
      <c r="L29" s="650"/>
      <c r="M29" s="650"/>
      <c r="N29" s="650"/>
      <c r="O29" s="651"/>
    </row>
    <row r="30" spans="1:15" x14ac:dyDescent="0.2">
      <c r="A30" s="662" t="s">
        <v>377</v>
      </c>
      <c r="B30" s="663"/>
      <c r="C30" s="705"/>
      <c r="D30" s="664"/>
      <c r="E30" s="664"/>
      <c r="F30" s="664"/>
      <c r="G30" s="774"/>
      <c r="H30" s="649"/>
      <c r="I30" s="650"/>
      <c r="J30" s="743" t="s">
        <v>378</v>
      </c>
      <c r="K30" s="775"/>
      <c r="L30" s="664"/>
      <c r="M30" s="664"/>
      <c r="N30" s="664"/>
      <c r="O30" s="776"/>
    </row>
    <row r="31" spans="1:15" x14ac:dyDescent="0.2">
      <c r="A31" s="739" t="s">
        <v>379</v>
      </c>
      <c r="B31" s="687"/>
      <c r="C31" s="777"/>
      <c r="D31" s="652" t="s">
        <v>380</v>
      </c>
      <c r="E31" s="650"/>
      <c r="F31" s="778" t="s">
        <v>381</v>
      </c>
      <c r="G31" s="779"/>
      <c r="H31" s="649"/>
      <c r="I31" s="650"/>
      <c r="J31" s="743" t="s">
        <v>382</v>
      </c>
      <c r="K31" s="664"/>
      <c r="L31" s="664"/>
      <c r="M31" s="664"/>
      <c r="N31" s="664"/>
      <c r="O31" s="780" t="s">
        <v>383</v>
      </c>
    </row>
    <row r="32" spans="1:15" x14ac:dyDescent="0.2">
      <c r="A32" s="703" t="s">
        <v>362</v>
      </c>
      <c r="B32" s="781" t="s">
        <v>384</v>
      </c>
      <c r="C32" s="782"/>
      <c r="D32" s="783" t="s">
        <v>5</v>
      </c>
      <c r="E32" s="687"/>
      <c r="F32" s="784" t="s">
        <v>385</v>
      </c>
      <c r="G32" s="708"/>
      <c r="H32" s="683"/>
      <c r="I32" s="650"/>
      <c r="J32" s="784" t="s">
        <v>386</v>
      </c>
      <c r="K32" s="705"/>
      <c r="L32" s="785"/>
      <c r="M32" s="786"/>
      <c r="N32" s="786"/>
      <c r="O32" s="787"/>
    </row>
    <row r="33" spans="1:15" x14ac:dyDescent="0.2">
      <c r="A33" s="788">
        <v>0</v>
      </c>
      <c r="B33" s="789"/>
      <c r="C33" s="790"/>
      <c r="D33" s="791"/>
      <c r="E33" s="792" t="s">
        <v>387</v>
      </c>
      <c r="F33" s="793">
        <f>A33*D33</f>
        <v>0</v>
      </c>
      <c r="G33" s="697"/>
      <c r="H33" s="683"/>
      <c r="I33" s="650"/>
      <c r="J33" s="667" t="s">
        <v>7</v>
      </c>
      <c r="K33" s="667" t="s">
        <v>7</v>
      </c>
      <c r="L33" s="667" t="s">
        <v>388</v>
      </c>
      <c r="M33" s="794" t="s">
        <v>7</v>
      </c>
      <c r="N33" s="794" t="s">
        <v>389</v>
      </c>
      <c r="O33" s="795" t="s">
        <v>390</v>
      </c>
    </row>
    <row r="34" spans="1:15" x14ac:dyDescent="0.2">
      <c r="A34" s="796">
        <v>0</v>
      </c>
      <c r="B34" s="797" t="s">
        <v>391</v>
      </c>
      <c r="C34" s="798"/>
      <c r="D34" s="799"/>
      <c r="E34" s="800" t="s">
        <v>387</v>
      </c>
      <c r="F34" s="801">
        <f>A34*D34</f>
        <v>0</v>
      </c>
      <c r="G34" s="756"/>
      <c r="H34" s="649"/>
      <c r="I34" s="650"/>
      <c r="J34" s="691" t="s">
        <v>392</v>
      </c>
      <c r="K34" s="691" t="s">
        <v>393</v>
      </c>
      <c r="L34" s="691" t="s">
        <v>394</v>
      </c>
      <c r="M34" s="749" t="s">
        <v>374</v>
      </c>
      <c r="N34" s="749" t="s">
        <v>5</v>
      </c>
      <c r="O34" s="802" t="s">
        <v>385</v>
      </c>
    </row>
    <row r="35" spans="1:15" x14ac:dyDescent="0.2">
      <c r="A35" s="803"/>
      <c r="B35" s="804">
        <v>0</v>
      </c>
      <c r="C35" s="805" t="s">
        <v>395</v>
      </c>
      <c r="D35" s="806"/>
      <c r="E35" s="807" t="s">
        <v>396</v>
      </c>
      <c r="F35" s="808">
        <f>B35*D35</f>
        <v>0</v>
      </c>
      <c r="G35" s="805"/>
      <c r="H35" s="649"/>
      <c r="I35" s="650"/>
      <c r="J35" s="809"/>
      <c r="K35" s="810"/>
      <c r="L35" s="811"/>
      <c r="M35" s="812"/>
      <c r="N35" s="813"/>
      <c r="O35" s="814"/>
    </row>
    <row r="36" spans="1:15" x14ac:dyDescent="0.2">
      <c r="A36" s="815" t="s">
        <v>391</v>
      </c>
      <c r="B36" s="816">
        <v>0</v>
      </c>
      <c r="C36" s="705" t="s">
        <v>395</v>
      </c>
      <c r="D36" s="817"/>
      <c r="E36" s="818" t="s">
        <v>396</v>
      </c>
      <c r="F36" s="819">
        <f>B36*D36</f>
        <v>0</v>
      </c>
      <c r="G36" s="708"/>
      <c r="H36" s="649"/>
      <c r="I36" s="650"/>
      <c r="J36" s="709">
        <f>M27</f>
        <v>0</v>
      </c>
      <c r="K36" s="820" t="s">
        <v>397</v>
      </c>
      <c r="L36" s="709"/>
      <c r="M36" s="711">
        <f>J36-L36</f>
        <v>0</v>
      </c>
      <c r="N36" s="821"/>
      <c r="O36" s="822">
        <f>M36*N36</f>
        <v>0</v>
      </c>
    </row>
    <row r="37" spans="1:15" ht="15.75" thickBot="1" x14ac:dyDescent="0.25">
      <c r="A37" s="823"/>
      <c r="B37" s="824"/>
      <c r="C37" s="824"/>
      <c r="D37" s="825" t="s">
        <v>398</v>
      </c>
      <c r="E37" s="826"/>
      <c r="F37" s="827">
        <f>SUM(F33:F36)</f>
        <v>0</v>
      </c>
      <c r="G37" s="828"/>
      <c r="H37" s="727"/>
      <c r="I37" s="727"/>
      <c r="J37" s="829"/>
      <c r="K37" s="824"/>
      <c r="L37" s="824"/>
      <c r="M37" s="825" t="s">
        <v>399</v>
      </c>
      <c r="N37" s="727"/>
      <c r="O37" s="830">
        <f>SUM(O35:O36)</f>
        <v>0</v>
      </c>
    </row>
    <row r="38" spans="1:15" ht="15.75" thickTop="1" x14ac:dyDescent="0.2">
      <c r="A38" s="648"/>
      <c r="B38" s="649"/>
      <c r="C38" s="650"/>
      <c r="D38" s="658"/>
      <c r="E38" s="649"/>
      <c r="F38" s="831"/>
      <c r="G38" s="649"/>
      <c r="H38" s="650"/>
      <c r="I38" s="650"/>
      <c r="J38" s="650"/>
      <c r="K38" s="650"/>
      <c r="L38" s="650"/>
      <c r="M38" s="650"/>
      <c r="N38" s="650"/>
      <c r="O38" s="651"/>
    </row>
    <row r="39" spans="1:15" x14ac:dyDescent="0.2">
      <c r="A39" s="656" t="s">
        <v>400</v>
      </c>
      <c r="B39" s="658"/>
      <c r="C39" s="705"/>
      <c r="D39" s="650"/>
      <c r="E39" s="650"/>
      <c r="F39" s="832"/>
      <c r="G39" s="650"/>
      <c r="H39" s="650"/>
      <c r="I39" s="650"/>
      <c r="J39" s="650"/>
      <c r="K39" s="705"/>
      <c r="L39" s="650"/>
      <c r="M39" s="650"/>
      <c r="N39" s="650"/>
      <c r="O39" s="651"/>
    </row>
    <row r="40" spans="1:15" x14ac:dyDescent="0.2">
      <c r="A40" s="833" t="s">
        <v>51</v>
      </c>
      <c r="B40" s="834" t="s">
        <v>401</v>
      </c>
      <c r="C40" s="835"/>
      <c r="D40" s="676" t="s">
        <v>402</v>
      </c>
      <c r="E40" s="675"/>
      <c r="F40" s="665"/>
      <c r="G40" s="836"/>
      <c r="H40" s="834"/>
      <c r="I40" s="836"/>
      <c r="J40" s="837" t="s">
        <v>58</v>
      </c>
      <c r="K40" s="838" t="s">
        <v>403</v>
      </c>
      <c r="L40" s="837" t="s">
        <v>5</v>
      </c>
      <c r="M40" s="1120" t="s">
        <v>241</v>
      </c>
      <c r="N40" s="1121"/>
      <c r="O40" s="839" t="s">
        <v>8</v>
      </c>
    </row>
    <row r="41" spans="1:15" x14ac:dyDescent="0.2">
      <c r="A41" s="703" t="s">
        <v>52</v>
      </c>
      <c r="B41" s="741" t="s">
        <v>404</v>
      </c>
      <c r="C41" s="687"/>
      <c r="D41" s="741" t="s">
        <v>404</v>
      </c>
      <c r="E41" s="687"/>
      <c r="F41" s="741" t="s">
        <v>405</v>
      </c>
      <c r="G41" s="687"/>
      <c r="H41" s="840" t="s">
        <v>7</v>
      </c>
      <c r="I41" s="783" t="s">
        <v>383</v>
      </c>
      <c r="J41" s="747" t="s">
        <v>14</v>
      </c>
      <c r="K41" s="741" t="s">
        <v>406</v>
      </c>
      <c r="L41" s="747" t="s">
        <v>407</v>
      </c>
      <c r="M41" s="747" t="s">
        <v>408</v>
      </c>
      <c r="N41" s="747" t="s">
        <v>409</v>
      </c>
      <c r="O41" s="802" t="s">
        <v>410</v>
      </c>
    </row>
    <row r="42" spans="1:15" x14ac:dyDescent="0.2">
      <c r="A42" s="841" t="s">
        <v>411</v>
      </c>
      <c r="B42" s="668"/>
      <c r="C42" s="835"/>
      <c r="D42" s="668"/>
      <c r="E42" s="835"/>
      <c r="F42" s="668"/>
      <c r="G42" s="835"/>
      <c r="H42" s="842"/>
      <c r="I42" s="835"/>
      <c r="J42" s="682"/>
      <c r="K42" s="682"/>
      <c r="L42" s="843"/>
      <c r="M42" s="844"/>
      <c r="N42" s="668"/>
      <c r="O42" s="845"/>
    </row>
    <row r="43" spans="1:15" x14ac:dyDescent="0.2">
      <c r="A43" s="846" t="s">
        <v>412</v>
      </c>
      <c r="B43" s="847"/>
      <c r="C43" s="659" t="s">
        <v>383</v>
      </c>
      <c r="D43" s="847"/>
      <c r="E43" s="659" t="s">
        <v>383</v>
      </c>
      <c r="F43" s="847"/>
      <c r="G43" s="659" t="s">
        <v>383</v>
      </c>
      <c r="H43" s="848">
        <f>B43+D43+F43</f>
        <v>0</v>
      </c>
      <c r="I43" s="659" t="s">
        <v>383</v>
      </c>
      <c r="J43" s="753" t="s">
        <v>413</v>
      </c>
      <c r="K43" s="753"/>
      <c r="L43" s="849"/>
      <c r="M43" s="850">
        <v>0.14000000000000001</v>
      </c>
      <c r="N43" s="851"/>
      <c r="O43" s="852">
        <f>H43*L43/100+N43/(1+M43)</f>
        <v>0</v>
      </c>
    </row>
    <row r="44" spans="1:15" x14ac:dyDescent="0.2">
      <c r="A44" s="853"/>
      <c r="B44" s="707"/>
      <c r="C44" s="705"/>
      <c r="D44" s="707"/>
      <c r="E44" s="705"/>
      <c r="F44" s="707"/>
      <c r="G44" s="705"/>
      <c r="H44" s="854"/>
      <c r="I44" s="705"/>
      <c r="J44" s="690" t="s">
        <v>414</v>
      </c>
      <c r="K44" s="690"/>
      <c r="L44" s="855"/>
      <c r="M44" s="856"/>
      <c r="N44" s="857">
        <f>N43/1.14</f>
        <v>0</v>
      </c>
      <c r="O44" s="858"/>
    </row>
    <row r="45" spans="1:15" ht="15.75" thickBot="1" x14ac:dyDescent="0.25">
      <c r="A45" s="823"/>
      <c r="B45" s="824"/>
      <c r="C45" s="824"/>
      <c r="D45" s="824"/>
      <c r="E45" s="824"/>
      <c r="F45" s="824"/>
      <c r="G45" s="824"/>
      <c r="H45" s="859"/>
      <c r="I45" s="824"/>
      <c r="J45" s="824"/>
      <c r="K45" s="860"/>
      <c r="L45" s="768"/>
      <c r="M45" s="825" t="s">
        <v>415</v>
      </c>
      <c r="N45" s="826"/>
      <c r="O45" s="861">
        <f>SUM(O42:O44)</f>
        <v>0</v>
      </c>
    </row>
    <row r="46" spans="1:15" ht="15.75" thickTop="1" x14ac:dyDescent="0.2">
      <c r="A46" s="648"/>
      <c r="B46" s="649"/>
      <c r="C46" s="649"/>
      <c r="D46" s="649"/>
      <c r="E46" s="649"/>
      <c r="F46" s="649"/>
      <c r="G46" s="649"/>
      <c r="H46" s="649"/>
      <c r="I46" s="649"/>
      <c r="J46" s="649"/>
      <c r="K46" s="649"/>
      <c r="L46" s="649"/>
      <c r="M46" s="649"/>
      <c r="N46" s="649"/>
      <c r="O46" s="651"/>
    </row>
    <row r="47" spans="1:15" ht="15.75" thickBot="1" x14ac:dyDescent="0.25">
      <c r="A47" s="862" t="s">
        <v>416</v>
      </c>
      <c r="B47" s="863"/>
      <c r="C47" s="864"/>
      <c r="D47" s="864"/>
      <c r="E47" s="864"/>
      <c r="F47" s="864"/>
      <c r="G47" s="864"/>
      <c r="H47" s="864"/>
      <c r="I47" s="864"/>
      <c r="J47" s="864"/>
      <c r="K47" s="864"/>
      <c r="L47" s="864"/>
      <c r="M47" s="864"/>
      <c r="N47" s="727"/>
      <c r="O47" s="651"/>
    </row>
    <row r="48" spans="1:15" ht="16.5" thickTop="1" thickBot="1" x14ac:dyDescent="0.25">
      <c r="A48" s="865" t="s">
        <v>4</v>
      </c>
      <c r="B48" s="866"/>
      <c r="C48" s="866"/>
      <c r="D48" s="1122" t="s">
        <v>417</v>
      </c>
      <c r="E48" s="1123"/>
      <c r="F48" s="1124"/>
      <c r="G48" s="867"/>
      <c r="H48" s="868" t="s">
        <v>418</v>
      </c>
      <c r="I48" s="867"/>
      <c r="J48" s="869"/>
      <c r="K48" s="870"/>
      <c r="L48" s="1122" t="s">
        <v>66</v>
      </c>
      <c r="M48" s="1125"/>
      <c r="N48" s="1126"/>
      <c r="O48" s="871" t="s">
        <v>8</v>
      </c>
    </row>
    <row r="49" spans="1:15" x14ac:dyDescent="0.2">
      <c r="A49" s="872"/>
      <c r="B49" s="873"/>
      <c r="C49" s="873"/>
      <c r="D49" s="874" t="s">
        <v>419</v>
      </c>
      <c r="E49" s="873"/>
      <c r="F49" s="875"/>
      <c r="G49" s="876"/>
      <c r="H49" s="877"/>
      <c r="I49" s="877"/>
      <c r="J49" s="877"/>
      <c r="K49" s="878"/>
      <c r="L49" s="876"/>
      <c r="M49" s="879"/>
      <c r="N49" s="880"/>
      <c r="O49" s="881">
        <v>0</v>
      </c>
    </row>
    <row r="50" spans="1:15" ht="15.75" thickBot="1" x14ac:dyDescent="0.25">
      <c r="A50" s="882"/>
      <c r="B50" s="883"/>
      <c r="C50" s="864"/>
      <c r="D50" s="884"/>
      <c r="E50" s="864"/>
      <c r="F50" s="885"/>
      <c r="G50" s="884"/>
      <c r="H50" s="864"/>
      <c r="I50" s="864"/>
      <c r="J50" s="864"/>
      <c r="K50" s="885"/>
      <c r="L50" s="886"/>
      <c r="M50" s="826"/>
      <c r="N50" s="828"/>
      <c r="O50" s="887"/>
    </row>
    <row r="51" spans="1:15" ht="15.75" thickTop="1" x14ac:dyDescent="0.2">
      <c r="A51" s="648"/>
      <c r="B51" s="649"/>
      <c r="C51" s="649"/>
      <c r="D51" s="649"/>
      <c r="E51" s="649"/>
      <c r="F51" s="649"/>
      <c r="G51" s="649"/>
      <c r="H51" s="649"/>
      <c r="I51" s="649"/>
      <c r="J51" s="649"/>
      <c r="K51" s="649"/>
      <c r="L51" s="649"/>
      <c r="M51" s="649"/>
      <c r="N51" s="649"/>
      <c r="O51" s="651"/>
    </row>
    <row r="52" spans="1:15" x14ac:dyDescent="0.2">
      <c r="A52" s="888" t="s">
        <v>420</v>
      </c>
      <c r="B52" s="705"/>
      <c r="C52" s="705"/>
      <c r="D52" s="705"/>
      <c r="E52" s="705"/>
      <c r="F52" s="705"/>
      <c r="G52" s="705"/>
      <c r="H52" s="705"/>
      <c r="I52" s="705"/>
      <c r="J52" s="705"/>
      <c r="K52" s="705"/>
      <c r="L52" s="705"/>
      <c r="M52" s="705"/>
      <c r="N52" s="705"/>
      <c r="O52" s="889"/>
    </row>
    <row r="53" spans="1:15" x14ac:dyDescent="0.2">
      <c r="A53" s="739" t="s">
        <v>4</v>
      </c>
      <c r="B53" s="783"/>
      <c r="C53" s="687"/>
      <c r="D53" s="707"/>
      <c r="E53" s="785" t="s">
        <v>421</v>
      </c>
      <c r="F53" s="705"/>
      <c r="G53" s="705"/>
      <c r="H53" s="705"/>
      <c r="I53" s="705"/>
      <c r="J53" s="707"/>
      <c r="K53" s="785" t="s">
        <v>66</v>
      </c>
      <c r="L53" s="705"/>
      <c r="M53" s="705"/>
      <c r="N53" s="890" t="s">
        <v>7</v>
      </c>
      <c r="O53" s="802" t="s">
        <v>8</v>
      </c>
    </row>
    <row r="54" spans="1:15" x14ac:dyDescent="0.2">
      <c r="A54" s="648"/>
      <c r="B54" s="650"/>
      <c r="C54" s="650"/>
      <c r="D54" s="680"/>
      <c r="E54" s="650"/>
      <c r="F54" s="650"/>
      <c r="G54" s="891"/>
      <c r="H54" s="650"/>
      <c r="I54" s="650"/>
      <c r="J54" s="680"/>
      <c r="K54" s="650"/>
      <c r="L54" s="650"/>
      <c r="M54" s="650"/>
      <c r="N54" s="856"/>
      <c r="O54" s="892"/>
    </row>
    <row r="55" spans="1:15" x14ac:dyDescent="0.2">
      <c r="A55" s="893"/>
      <c r="B55" s="687"/>
      <c r="C55" s="687"/>
      <c r="D55" s="686"/>
      <c r="E55" s="740"/>
      <c r="F55" s="740"/>
      <c r="G55" s="740"/>
      <c r="H55" s="740"/>
      <c r="I55" s="740"/>
      <c r="J55" s="690"/>
      <c r="K55" s="740"/>
      <c r="L55" s="705"/>
      <c r="M55" s="705"/>
      <c r="N55" s="749">
        <v>4</v>
      </c>
      <c r="O55" s="894">
        <v>0</v>
      </c>
    </row>
    <row r="56" spans="1:15" x14ac:dyDescent="0.2">
      <c r="A56" s="895" t="s">
        <v>422</v>
      </c>
      <c r="B56" s="896"/>
      <c r="C56" s="705"/>
      <c r="D56" s="680"/>
      <c r="E56" s="897"/>
      <c r="F56" s="897"/>
      <c r="G56" s="679"/>
      <c r="H56" s="679"/>
      <c r="I56" s="679"/>
      <c r="J56" s="668"/>
      <c r="K56" s="679"/>
      <c r="L56" s="679"/>
      <c r="M56" s="835"/>
      <c r="N56" s="844"/>
      <c r="O56" s="839" t="s">
        <v>423</v>
      </c>
    </row>
    <row r="57" spans="1:15" x14ac:dyDescent="0.2">
      <c r="A57" s="703" t="s">
        <v>424</v>
      </c>
      <c r="B57" s="741" t="s">
        <v>358</v>
      </c>
      <c r="C57" s="687"/>
      <c r="D57" s="741" t="s">
        <v>366</v>
      </c>
      <c r="E57" s="687"/>
      <c r="F57" s="687"/>
      <c r="G57" s="687"/>
      <c r="H57" s="687"/>
      <c r="I57" s="687"/>
      <c r="J57" s="784" t="s">
        <v>425</v>
      </c>
      <c r="K57" s="898"/>
      <c r="L57" s="898"/>
      <c r="M57" s="898"/>
      <c r="N57" s="749" t="s">
        <v>7</v>
      </c>
      <c r="O57" s="802" t="s">
        <v>426</v>
      </c>
    </row>
    <row r="58" spans="1:15" x14ac:dyDescent="0.2">
      <c r="A58" s="796"/>
      <c r="B58" s="899"/>
      <c r="C58" s="900"/>
      <c r="D58" s="847"/>
      <c r="E58" s="659"/>
      <c r="F58" s="659"/>
      <c r="G58" s="659"/>
      <c r="H58" s="659"/>
      <c r="I58" s="659"/>
      <c r="J58" s="847"/>
      <c r="K58" s="659"/>
      <c r="L58" s="659"/>
      <c r="M58" s="659"/>
      <c r="N58" s="901" t="s">
        <v>427</v>
      </c>
      <c r="O58" s="902">
        <v>0</v>
      </c>
    </row>
    <row r="59" spans="1:15" x14ac:dyDescent="0.2">
      <c r="A59" s="903"/>
      <c r="B59" s="688"/>
      <c r="C59" s="687"/>
      <c r="D59" s="904" t="s">
        <v>428</v>
      </c>
      <c r="E59" s="905" t="s">
        <v>429</v>
      </c>
      <c r="F59" s="740"/>
      <c r="G59" s="740"/>
      <c r="H59" s="740"/>
      <c r="I59" s="740"/>
      <c r="J59" s="686" t="s">
        <v>430</v>
      </c>
      <c r="K59" s="740"/>
      <c r="L59" s="740"/>
      <c r="M59" s="740"/>
      <c r="N59" s="691" t="s">
        <v>431</v>
      </c>
      <c r="O59" s="906">
        <v>0</v>
      </c>
    </row>
    <row r="60" spans="1:15" x14ac:dyDescent="0.2">
      <c r="A60" s="907"/>
      <c r="B60" s="908"/>
      <c r="C60" s="909"/>
      <c r="D60" s="909"/>
      <c r="E60" s="909"/>
      <c r="F60" s="909"/>
      <c r="G60" s="909"/>
      <c r="H60" s="909"/>
      <c r="I60" s="909"/>
      <c r="J60" s="910" t="s">
        <v>432</v>
      </c>
      <c r="K60" s="664"/>
      <c r="L60" s="664"/>
      <c r="M60" s="664"/>
      <c r="N60" s="890" t="s">
        <v>431</v>
      </c>
      <c r="O60" s="911">
        <f>O59</f>
        <v>0</v>
      </c>
    </row>
    <row r="61" spans="1:15" ht="15.75" thickBot="1" x14ac:dyDescent="0.25">
      <c r="A61" s="823"/>
      <c r="B61" s="824"/>
      <c r="C61" s="824"/>
      <c r="D61" s="824"/>
      <c r="E61" s="824"/>
      <c r="F61" s="824"/>
      <c r="G61" s="824"/>
      <c r="H61" s="824"/>
      <c r="I61" s="912"/>
      <c r="J61" s="913" t="s">
        <v>433</v>
      </c>
      <c r="K61" s="727"/>
      <c r="L61" s="727"/>
      <c r="M61" s="727"/>
      <c r="N61" s="727"/>
      <c r="O61" s="914">
        <f>O58+O55+O45+O37+F37</f>
        <v>0</v>
      </c>
    </row>
    <row r="62" spans="1:15" ht="15.75" thickTop="1" x14ac:dyDescent="0.2"/>
    <row r="63" spans="1:15" x14ac:dyDescent="0.2">
      <c r="A63" s="915" t="s">
        <v>434</v>
      </c>
      <c r="B63" s="1127" t="s">
        <v>435</v>
      </c>
      <c r="C63" s="1128"/>
      <c r="D63" s="1128"/>
      <c r="E63" s="1128"/>
      <c r="F63" s="1128"/>
      <c r="G63" s="1128"/>
      <c r="H63" s="1128"/>
      <c r="I63" s="1128"/>
      <c r="J63" s="1128"/>
      <c r="K63" s="1128"/>
      <c r="L63" s="1128"/>
      <c r="M63" s="1128"/>
      <c r="N63" s="1128"/>
      <c r="O63" s="1128"/>
    </row>
    <row r="64" spans="1:15" x14ac:dyDescent="0.2">
      <c r="A64" s="916"/>
      <c r="B64" s="917"/>
      <c r="J64" s="918"/>
    </row>
    <row r="65" spans="1:15" x14ac:dyDescent="0.2">
      <c r="A65" s="916"/>
      <c r="B65" s="1127" t="s">
        <v>436</v>
      </c>
      <c r="C65" s="1128"/>
      <c r="D65" s="1128"/>
      <c r="E65" s="1128"/>
      <c r="F65" s="1128"/>
      <c r="G65" s="1128"/>
      <c r="H65" s="1128"/>
      <c r="I65" s="1128"/>
      <c r="J65" s="1128"/>
      <c r="K65" s="1128"/>
      <c r="L65" s="1128"/>
      <c r="M65" s="1128"/>
      <c r="N65" s="1128"/>
      <c r="O65" s="1128"/>
    </row>
  </sheetData>
  <mergeCells count="12">
    <mergeCell ref="B65:O65"/>
    <mergeCell ref="E5:F5"/>
    <mergeCell ref="G5:H5"/>
    <mergeCell ref="N5:O5"/>
    <mergeCell ref="B12:C12"/>
    <mergeCell ref="H12:I12"/>
    <mergeCell ref="D13:E13"/>
    <mergeCell ref="H23:I23"/>
    <mergeCell ref="M40:N40"/>
    <mergeCell ref="D48:F48"/>
    <mergeCell ref="L48:N48"/>
    <mergeCell ref="B63:O6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indexed="43"/>
  </sheetPr>
  <dimension ref="A1:I67"/>
  <sheetViews>
    <sheetView zoomScale="75" zoomScaleNormal="75" zoomScaleSheetLayoutView="90" workbookViewId="0">
      <selection activeCell="H8" sqref="H8:I15"/>
    </sheetView>
  </sheetViews>
  <sheetFormatPr defaultRowHeight="15" x14ac:dyDescent="0.2"/>
  <cols>
    <col min="1" max="1" width="34.5546875" customWidth="1"/>
    <col min="9" max="9" width="9.77734375" bestFit="1" customWidth="1"/>
  </cols>
  <sheetData>
    <row r="1" spans="1:9" ht="18.75" thickTop="1" x14ac:dyDescent="0.2">
      <c r="A1" s="969" t="s">
        <v>69</v>
      </c>
      <c r="B1" s="234"/>
      <c r="C1" s="234"/>
      <c r="D1" s="234"/>
      <c r="E1" s="234"/>
      <c r="F1" s="234"/>
      <c r="G1" s="234"/>
      <c r="H1" s="234"/>
      <c r="I1" s="235"/>
    </row>
    <row r="2" spans="1:9" ht="15.75" x14ac:dyDescent="0.2">
      <c r="A2" s="236" t="s">
        <v>240</v>
      </c>
      <c r="B2" s="143"/>
      <c r="C2" s="143"/>
      <c r="D2" s="143"/>
      <c r="E2" s="335" t="s">
        <v>255</v>
      </c>
      <c r="F2" s="143"/>
      <c r="G2" s="143"/>
      <c r="H2" s="143"/>
      <c r="I2" s="299"/>
    </row>
    <row r="3" spans="1:9" ht="15.75" x14ac:dyDescent="0.2">
      <c r="A3" s="237" t="s">
        <v>35</v>
      </c>
      <c r="B3" s="966">
        <f>'Input Data'!$D$21</f>
        <v>0</v>
      </c>
      <c r="C3" s="259"/>
      <c r="D3" s="187" t="s">
        <v>197</v>
      </c>
      <c r="E3" s="967">
        <f>'Input Data'!$D$5</f>
        <v>0</v>
      </c>
      <c r="F3" s="121"/>
      <c r="G3" s="121"/>
      <c r="H3" s="121"/>
      <c r="I3" s="123"/>
    </row>
    <row r="4" spans="1:9" ht="15.75" thickBot="1" x14ac:dyDescent="0.25">
      <c r="A4" s="229"/>
      <c r="B4" s="135"/>
      <c r="C4" s="135"/>
      <c r="D4" s="135"/>
      <c r="E4" s="135"/>
      <c r="F4" s="135"/>
      <c r="G4" s="135"/>
      <c r="H4" s="135"/>
      <c r="I4" s="230"/>
    </row>
    <row r="5" spans="1:9" ht="15.75" thickTop="1" x14ac:dyDescent="0.2">
      <c r="A5" s="300"/>
      <c r="B5" s="189"/>
      <c r="C5" s="189"/>
      <c r="D5" s="189"/>
      <c r="E5" s="189"/>
      <c r="F5" s="189"/>
      <c r="G5" s="189"/>
      <c r="H5" s="189"/>
      <c r="I5" s="188"/>
    </row>
    <row r="6" spans="1:9" x14ac:dyDescent="0.2">
      <c r="A6" s="238" t="s">
        <v>15</v>
      </c>
      <c r="B6" s="185"/>
      <c r="C6" s="185"/>
      <c r="D6" s="185"/>
      <c r="E6" s="185"/>
      <c r="F6" s="185"/>
      <c r="G6" s="185"/>
      <c r="H6" s="185"/>
      <c r="I6" s="186"/>
    </row>
    <row r="7" spans="1:9" ht="30" x14ac:dyDescent="0.2">
      <c r="A7" s="1146" t="s">
        <v>70</v>
      </c>
      <c r="B7" s="1147"/>
      <c r="C7" s="1147"/>
      <c r="D7" s="1147"/>
      <c r="E7" s="1147"/>
      <c r="F7" s="1148"/>
      <c r="G7" s="301" t="s">
        <v>18</v>
      </c>
      <c r="H7" s="301" t="s">
        <v>5</v>
      </c>
      <c r="I7" s="246" t="s">
        <v>48</v>
      </c>
    </row>
    <row r="8" spans="1:9" x14ac:dyDescent="0.2">
      <c r="A8" s="1149"/>
      <c r="B8" s="1150"/>
      <c r="C8" s="1150"/>
      <c r="D8" s="1150"/>
      <c r="E8" s="1150"/>
      <c r="F8" s="1151"/>
      <c r="G8" s="291"/>
      <c r="H8" s="1219"/>
      <c r="I8" s="1200">
        <f t="shared" ref="I8:I14" si="0">G8*H8</f>
        <v>0</v>
      </c>
    </row>
    <row r="9" spans="1:9" x14ac:dyDescent="0.2">
      <c r="A9" s="1140"/>
      <c r="B9" s="1141"/>
      <c r="C9" s="1141"/>
      <c r="D9" s="1141"/>
      <c r="E9" s="1141"/>
      <c r="F9" s="1142"/>
      <c r="G9" s="253"/>
      <c r="H9" s="1199"/>
      <c r="I9" s="1200">
        <f t="shared" si="0"/>
        <v>0</v>
      </c>
    </row>
    <row r="10" spans="1:9" x14ac:dyDescent="0.2">
      <c r="A10" s="1140"/>
      <c r="B10" s="1141"/>
      <c r="C10" s="1141"/>
      <c r="D10" s="1141"/>
      <c r="E10" s="1141"/>
      <c r="F10" s="1142"/>
      <c r="G10" s="253"/>
      <c r="H10" s="1199"/>
      <c r="I10" s="1200">
        <f t="shared" si="0"/>
        <v>0</v>
      </c>
    </row>
    <row r="11" spans="1:9" x14ac:dyDescent="0.2">
      <c r="A11" s="1140"/>
      <c r="B11" s="1141"/>
      <c r="C11" s="1141"/>
      <c r="D11" s="1141"/>
      <c r="E11" s="1141"/>
      <c r="F11" s="1142"/>
      <c r="G11" s="253"/>
      <c r="H11" s="1199"/>
      <c r="I11" s="1200">
        <f t="shared" si="0"/>
        <v>0</v>
      </c>
    </row>
    <row r="12" spans="1:9" x14ac:dyDescent="0.2">
      <c r="A12" s="1140"/>
      <c r="B12" s="1141"/>
      <c r="C12" s="1141"/>
      <c r="D12" s="1141"/>
      <c r="E12" s="1141"/>
      <c r="F12" s="1142"/>
      <c r="G12" s="253"/>
      <c r="H12" s="1199"/>
      <c r="I12" s="1200">
        <f t="shared" si="0"/>
        <v>0</v>
      </c>
    </row>
    <row r="13" spans="1:9" x14ac:dyDescent="0.2">
      <c r="A13" s="1140"/>
      <c r="B13" s="1141"/>
      <c r="C13" s="1141"/>
      <c r="D13" s="1141"/>
      <c r="E13" s="1141"/>
      <c r="F13" s="1142"/>
      <c r="G13" s="253"/>
      <c r="H13" s="1199"/>
      <c r="I13" s="1200">
        <f t="shared" si="0"/>
        <v>0</v>
      </c>
    </row>
    <row r="14" spans="1:9" ht="15.75" thickBot="1" x14ac:dyDescent="0.25">
      <c r="A14" s="1143"/>
      <c r="B14" s="1144"/>
      <c r="C14" s="1144"/>
      <c r="D14" s="1144"/>
      <c r="E14" s="1144"/>
      <c r="F14" s="1145"/>
      <c r="G14" s="278"/>
      <c r="H14" s="1201"/>
      <c r="I14" s="1202">
        <f t="shared" si="0"/>
        <v>0</v>
      </c>
    </row>
    <row r="15" spans="1:9" x14ac:dyDescent="0.2">
      <c r="B15" s="632"/>
      <c r="C15" s="632"/>
      <c r="D15" s="632"/>
      <c r="E15" s="632"/>
      <c r="F15" s="632"/>
      <c r="G15" s="632"/>
      <c r="H15" s="1216" t="s">
        <v>247</v>
      </c>
      <c r="I15" s="1208">
        <f>SUM(I8:I14)</f>
        <v>0</v>
      </c>
    </row>
    <row r="16" spans="1:9" x14ac:dyDescent="0.2">
      <c r="A16" s="265"/>
      <c r="B16" s="196"/>
      <c r="C16" s="196"/>
      <c r="D16" s="196"/>
      <c r="E16" s="196"/>
      <c r="F16" s="196"/>
      <c r="G16" s="196"/>
      <c r="H16" s="196"/>
      <c r="I16" s="303"/>
    </row>
    <row r="17" spans="1:9" x14ac:dyDescent="0.2">
      <c r="A17" s="238" t="s">
        <v>16</v>
      </c>
      <c r="B17" s="239"/>
      <c r="C17" s="239"/>
      <c r="D17" s="239"/>
      <c r="E17" s="239"/>
      <c r="F17" s="239"/>
      <c r="G17" s="239"/>
      <c r="H17" s="239"/>
      <c r="I17" s="257"/>
    </row>
    <row r="18" spans="1:9" ht="30" x14ac:dyDescent="0.2">
      <c r="A18" s="1146" t="s">
        <v>17</v>
      </c>
      <c r="B18" s="1147"/>
      <c r="C18" s="1147"/>
      <c r="D18" s="1147"/>
      <c r="E18" s="1148"/>
      <c r="F18" s="301" t="s">
        <v>18</v>
      </c>
      <c r="G18" s="301" t="s">
        <v>71</v>
      </c>
      <c r="H18" s="301" t="s">
        <v>5</v>
      </c>
      <c r="I18" s="246" t="s">
        <v>48</v>
      </c>
    </row>
    <row r="19" spans="1:9" x14ac:dyDescent="0.2">
      <c r="A19" s="1149"/>
      <c r="B19" s="1150"/>
      <c r="C19" s="1150"/>
      <c r="D19" s="1150"/>
      <c r="E19" s="1151"/>
      <c r="F19" s="272"/>
      <c r="G19" s="272"/>
      <c r="H19" s="284"/>
      <c r="I19" s="1200">
        <f t="shared" ref="I19:I33" si="1">F19*G19*H19</f>
        <v>0</v>
      </c>
    </row>
    <row r="20" spans="1:9" x14ac:dyDescent="0.2">
      <c r="A20" s="1140"/>
      <c r="B20" s="1141"/>
      <c r="C20" s="1141"/>
      <c r="D20" s="1141"/>
      <c r="E20" s="1142"/>
      <c r="F20" s="253"/>
      <c r="G20" s="253"/>
      <c r="H20" s="1199"/>
      <c r="I20" s="1200">
        <f t="shared" si="1"/>
        <v>0</v>
      </c>
    </row>
    <row r="21" spans="1:9" x14ac:dyDescent="0.2">
      <c r="A21" s="302"/>
      <c r="B21" s="251"/>
      <c r="C21" s="251"/>
      <c r="D21" s="251"/>
      <c r="E21" s="252"/>
      <c r="F21" s="253"/>
      <c r="G21" s="253"/>
      <c r="H21" s="1199"/>
      <c r="I21" s="1200">
        <f t="shared" si="1"/>
        <v>0</v>
      </c>
    </row>
    <row r="22" spans="1:9" x14ac:dyDescent="0.2">
      <c r="A22" s="302"/>
      <c r="B22" s="251"/>
      <c r="C22" s="251"/>
      <c r="D22" s="251"/>
      <c r="E22" s="252"/>
      <c r="F22" s="253"/>
      <c r="G22" s="253"/>
      <c r="H22" s="1199"/>
      <c r="I22" s="1200">
        <f t="shared" si="1"/>
        <v>0</v>
      </c>
    </row>
    <row r="23" spans="1:9" x14ac:dyDescent="0.2">
      <c r="A23" s="302"/>
      <c r="B23" s="251"/>
      <c r="C23" s="251"/>
      <c r="D23" s="251"/>
      <c r="E23" s="252"/>
      <c r="F23" s="253"/>
      <c r="G23" s="253"/>
      <c r="H23" s="1199"/>
      <c r="I23" s="1200">
        <f t="shared" si="1"/>
        <v>0</v>
      </c>
    </row>
    <row r="24" spans="1:9" x14ac:dyDescent="0.2">
      <c r="A24" s="302"/>
      <c r="B24" s="251"/>
      <c r="C24" s="251"/>
      <c r="D24" s="251"/>
      <c r="E24" s="252"/>
      <c r="F24" s="253"/>
      <c r="G24" s="253"/>
      <c r="H24" s="1199"/>
      <c r="I24" s="1200">
        <f t="shared" si="1"/>
        <v>0</v>
      </c>
    </row>
    <row r="25" spans="1:9" x14ac:dyDescent="0.2">
      <c r="A25" s="302"/>
      <c r="B25" s="251"/>
      <c r="C25" s="251"/>
      <c r="D25" s="251"/>
      <c r="E25" s="252"/>
      <c r="F25" s="253"/>
      <c r="G25" s="253"/>
      <c r="H25" s="1199"/>
      <c r="I25" s="1200">
        <f t="shared" si="1"/>
        <v>0</v>
      </c>
    </row>
    <row r="26" spans="1:9" x14ac:dyDescent="0.2">
      <c r="A26" s="302"/>
      <c r="B26" s="251"/>
      <c r="C26" s="251"/>
      <c r="D26" s="251"/>
      <c r="E26" s="252"/>
      <c r="F26" s="253"/>
      <c r="G26" s="253"/>
      <c r="H26" s="1199"/>
      <c r="I26" s="1200">
        <f t="shared" si="1"/>
        <v>0</v>
      </c>
    </row>
    <row r="27" spans="1:9" x14ac:dyDescent="0.2">
      <c r="A27" s="1140"/>
      <c r="B27" s="1141"/>
      <c r="C27" s="1141"/>
      <c r="D27" s="1141"/>
      <c r="E27" s="1142"/>
      <c r="F27" s="253"/>
      <c r="G27" s="253"/>
      <c r="H27" s="1199"/>
      <c r="I27" s="1200">
        <f t="shared" si="1"/>
        <v>0</v>
      </c>
    </row>
    <row r="28" spans="1:9" x14ac:dyDescent="0.2">
      <c r="A28" s="1140"/>
      <c r="B28" s="1141"/>
      <c r="C28" s="1141"/>
      <c r="D28" s="1141"/>
      <c r="E28" s="1142"/>
      <c r="F28" s="253"/>
      <c r="G28" s="253"/>
      <c r="H28" s="1199"/>
      <c r="I28" s="1200">
        <f t="shared" si="1"/>
        <v>0</v>
      </c>
    </row>
    <row r="29" spans="1:9" x14ac:dyDescent="0.2">
      <c r="A29" s="1140"/>
      <c r="B29" s="1141"/>
      <c r="C29" s="1141"/>
      <c r="D29" s="1141"/>
      <c r="E29" s="1142"/>
      <c r="F29" s="253"/>
      <c r="G29" s="253"/>
      <c r="H29" s="1199"/>
      <c r="I29" s="1200">
        <f t="shared" si="1"/>
        <v>0</v>
      </c>
    </row>
    <row r="30" spans="1:9" x14ac:dyDescent="0.2">
      <c r="A30" s="1140"/>
      <c r="B30" s="1141"/>
      <c r="C30" s="1141"/>
      <c r="D30" s="1141"/>
      <c r="E30" s="1142"/>
      <c r="F30" s="253"/>
      <c r="G30" s="253"/>
      <c r="H30" s="1199"/>
      <c r="I30" s="1200">
        <f t="shared" si="1"/>
        <v>0</v>
      </c>
    </row>
    <row r="31" spans="1:9" x14ac:dyDescent="0.2">
      <c r="A31" s="1140"/>
      <c r="B31" s="1141"/>
      <c r="C31" s="1141"/>
      <c r="D31" s="1141"/>
      <c r="E31" s="1142"/>
      <c r="F31" s="253"/>
      <c r="G31" s="253"/>
      <c r="H31" s="1199"/>
      <c r="I31" s="1200">
        <f t="shared" si="1"/>
        <v>0</v>
      </c>
    </row>
    <row r="32" spans="1:9" x14ac:dyDescent="0.2">
      <c r="A32" s="1140"/>
      <c r="B32" s="1141"/>
      <c r="C32" s="1141"/>
      <c r="D32" s="1141"/>
      <c r="E32" s="1142"/>
      <c r="F32" s="253"/>
      <c r="G32" s="253"/>
      <c r="H32" s="1199"/>
      <c r="I32" s="1200">
        <f t="shared" si="1"/>
        <v>0</v>
      </c>
    </row>
    <row r="33" spans="1:9" ht="15.75" thickBot="1" x14ac:dyDescent="0.25">
      <c r="A33" s="1143"/>
      <c r="B33" s="1144"/>
      <c r="C33" s="1144"/>
      <c r="D33" s="1144"/>
      <c r="E33" s="1145"/>
      <c r="F33" s="278"/>
      <c r="G33" s="278"/>
      <c r="H33" s="1201"/>
      <c r="I33" s="1202">
        <f t="shared" si="1"/>
        <v>0</v>
      </c>
    </row>
    <row r="34" spans="1:9" x14ac:dyDescent="0.2">
      <c r="B34" s="632"/>
      <c r="C34" s="632"/>
      <c r="D34" s="632"/>
      <c r="E34" s="632"/>
      <c r="F34" s="632"/>
      <c r="G34" s="632"/>
      <c r="H34" s="1216" t="s">
        <v>248</v>
      </c>
      <c r="I34" s="1218">
        <f>SUM(I19:I33)</f>
        <v>0</v>
      </c>
    </row>
    <row r="35" spans="1:9" x14ac:dyDescent="0.2">
      <c r="A35" s="265"/>
      <c r="B35" s="196"/>
      <c r="C35" s="196"/>
      <c r="D35" s="196"/>
      <c r="E35" s="196"/>
      <c r="F35" s="196"/>
      <c r="G35" s="196"/>
      <c r="H35" s="196"/>
      <c r="I35" s="303"/>
    </row>
    <row r="36" spans="1:9" x14ac:dyDescent="0.2">
      <c r="A36" s="238" t="s">
        <v>72</v>
      </c>
      <c r="B36" s="239"/>
      <c r="C36" s="239"/>
      <c r="D36" s="239"/>
      <c r="E36" s="239"/>
      <c r="F36" s="239"/>
      <c r="G36" s="239"/>
      <c r="H36" s="239"/>
      <c r="I36" s="257"/>
    </row>
    <row r="37" spans="1:9" ht="45" x14ac:dyDescent="0.2">
      <c r="A37" s="1146" t="s">
        <v>17</v>
      </c>
      <c r="B37" s="1147"/>
      <c r="C37" s="1147"/>
      <c r="D37" s="1147"/>
      <c r="E37" s="1147"/>
      <c r="F37" s="1148"/>
      <c r="G37" s="245" t="s">
        <v>73</v>
      </c>
      <c r="H37" s="245" t="s">
        <v>5</v>
      </c>
      <c r="I37" s="246" t="s">
        <v>48</v>
      </c>
    </row>
    <row r="38" spans="1:9" x14ac:dyDescent="0.2">
      <c r="A38" s="1149"/>
      <c r="B38" s="1150"/>
      <c r="C38" s="1150"/>
      <c r="D38" s="1150"/>
      <c r="E38" s="1150"/>
      <c r="F38" s="1151"/>
      <c r="G38" s="272"/>
      <c r="H38" s="284"/>
      <c r="I38" s="1198">
        <f t="shared" ref="I38:I44" si="2">G38*H38</f>
        <v>0</v>
      </c>
    </row>
    <row r="39" spans="1:9" x14ac:dyDescent="0.2">
      <c r="A39" s="1140"/>
      <c r="B39" s="1141"/>
      <c r="C39" s="1141"/>
      <c r="D39" s="1141"/>
      <c r="E39" s="1141"/>
      <c r="F39" s="1142"/>
      <c r="G39" s="253"/>
      <c r="H39" s="1199"/>
      <c r="I39" s="1200">
        <f t="shared" si="2"/>
        <v>0</v>
      </c>
    </row>
    <row r="40" spans="1:9" x14ac:dyDescent="0.2">
      <c r="A40" s="1140"/>
      <c r="B40" s="1141"/>
      <c r="C40" s="1141"/>
      <c r="D40" s="1141"/>
      <c r="E40" s="1141"/>
      <c r="F40" s="1142"/>
      <c r="G40" s="253"/>
      <c r="H40" s="1199"/>
      <c r="I40" s="1200">
        <f t="shared" si="2"/>
        <v>0</v>
      </c>
    </row>
    <row r="41" spans="1:9" x14ac:dyDescent="0.2">
      <c r="A41" s="1140"/>
      <c r="B41" s="1141"/>
      <c r="C41" s="1141"/>
      <c r="D41" s="1141"/>
      <c r="E41" s="1141"/>
      <c r="F41" s="1142"/>
      <c r="G41" s="253"/>
      <c r="H41" s="1199"/>
      <c r="I41" s="1200">
        <f t="shared" si="2"/>
        <v>0</v>
      </c>
    </row>
    <row r="42" spans="1:9" x14ac:dyDescent="0.2">
      <c r="A42" s="1140"/>
      <c r="B42" s="1141"/>
      <c r="C42" s="1141"/>
      <c r="D42" s="1141"/>
      <c r="E42" s="1141"/>
      <c r="F42" s="1142"/>
      <c r="G42" s="253"/>
      <c r="H42" s="1199"/>
      <c r="I42" s="1200">
        <f t="shared" si="2"/>
        <v>0</v>
      </c>
    </row>
    <row r="43" spans="1:9" x14ac:dyDescent="0.2">
      <c r="A43" s="1140"/>
      <c r="B43" s="1141"/>
      <c r="C43" s="1141"/>
      <c r="D43" s="1141"/>
      <c r="E43" s="1141"/>
      <c r="F43" s="1142"/>
      <c r="G43" s="253"/>
      <c r="H43" s="1199"/>
      <c r="I43" s="1200">
        <f t="shared" si="2"/>
        <v>0</v>
      </c>
    </row>
    <row r="44" spans="1:9" ht="15.75" thickBot="1" x14ac:dyDescent="0.25">
      <c r="A44" s="1143"/>
      <c r="B44" s="1144"/>
      <c r="C44" s="1144"/>
      <c r="D44" s="1144"/>
      <c r="E44" s="1144"/>
      <c r="F44" s="1145"/>
      <c r="G44" s="278"/>
      <c r="H44" s="1201"/>
      <c r="I44" s="1202">
        <f t="shared" si="2"/>
        <v>0</v>
      </c>
    </row>
    <row r="45" spans="1:9" x14ac:dyDescent="0.2">
      <c r="B45" s="632"/>
      <c r="C45" s="632"/>
      <c r="D45" s="632"/>
      <c r="E45" s="632"/>
      <c r="F45" s="632"/>
      <c r="G45" s="632"/>
      <c r="H45" s="1216" t="s">
        <v>249</v>
      </c>
      <c r="I45" s="1208">
        <f>SUM(I38:I44)</f>
        <v>0</v>
      </c>
    </row>
    <row r="46" spans="1:9" x14ac:dyDescent="0.2">
      <c r="A46" s="265"/>
      <c r="B46" s="196"/>
      <c r="C46" s="196"/>
      <c r="D46" s="196"/>
      <c r="E46" s="196"/>
      <c r="F46" s="196"/>
      <c r="G46" s="196"/>
      <c r="H46" s="196"/>
      <c r="I46" s="303"/>
    </row>
    <row r="47" spans="1:9" x14ac:dyDescent="0.2">
      <c r="A47" s="269" t="s">
        <v>74</v>
      </c>
      <c r="B47" s="304"/>
      <c r="C47" s="304"/>
      <c r="D47" s="304"/>
      <c r="E47" s="304"/>
      <c r="F47" s="304"/>
      <c r="G47" s="304"/>
      <c r="H47" s="304"/>
      <c r="I47" s="305"/>
    </row>
    <row r="48" spans="1:9" ht="30" x14ac:dyDescent="0.2">
      <c r="A48" s="292" t="s">
        <v>4</v>
      </c>
      <c r="B48" s="301" t="s">
        <v>12</v>
      </c>
      <c r="C48" s="245" t="s">
        <v>75</v>
      </c>
      <c r="D48" s="1152" t="s">
        <v>76</v>
      </c>
      <c r="E48" s="1148"/>
      <c r="F48" s="301" t="s">
        <v>13</v>
      </c>
      <c r="G48" s="301" t="s">
        <v>14</v>
      </c>
      <c r="H48" s="301" t="s">
        <v>5</v>
      </c>
      <c r="I48" s="246" t="s">
        <v>48</v>
      </c>
    </row>
    <row r="49" spans="1:9" x14ac:dyDescent="0.2">
      <c r="A49" s="271"/>
      <c r="B49" s="272"/>
      <c r="C49" s="272"/>
      <c r="D49" s="1153"/>
      <c r="E49" s="1151"/>
      <c r="F49" s="272"/>
      <c r="G49" s="272"/>
      <c r="H49" s="284"/>
      <c r="I49" s="1198">
        <f t="shared" ref="I49:I61" si="3">C49*H49</f>
        <v>0</v>
      </c>
    </row>
    <row r="50" spans="1:9" x14ac:dyDescent="0.2">
      <c r="A50" s="249"/>
      <c r="B50" s="253"/>
      <c r="C50" s="253"/>
      <c r="D50" s="1154"/>
      <c r="E50" s="1142"/>
      <c r="F50" s="253"/>
      <c r="G50" s="253"/>
      <c r="H50" s="1199"/>
      <c r="I50" s="1200">
        <f t="shared" si="3"/>
        <v>0</v>
      </c>
    </row>
    <row r="51" spans="1:9" x14ac:dyDescent="0.2">
      <c r="A51" s="249"/>
      <c r="B51" s="253"/>
      <c r="C51" s="253"/>
      <c r="D51" s="1154"/>
      <c r="E51" s="1142"/>
      <c r="F51" s="253"/>
      <c r="G51" s="253"/>
      <c r="H51" s="1199"/>
      <c r="I51" s="1200">
        <f t="shared" si="3"/>
        <v>0</v>
      </c>
    </row>
    <row r="52" spans="1:9" x14ac:dyDescent="0.2">
      <c r="A52" s="249"/>
      <c r="B52" s="253"/>
      <c r="C52" s="253"/>
      <c r="D52" s="1154"/>
      <c r="E52" s="1142"/>
      <c r="F52" s="253"/>
      <c r="G52" s="253"/>
      <c r="H52" s="1199"/>
      <c r="I52" s="1200">
        <f t="shared" si="3"/>
        <v>0</v>
      </c>
    </row>
    <row r="53" spans="1:9" x14ac:dyDescent="0.2">
      <c r="A53" s="249"/>
      <c r="B53" s="253"/>
      <c r="C53" s="253"/>
      <c r="D53" s="1154"/>
      <c r="E53" s="1142"/>
      <c r="F53" s="253"/>
      <c r="G53" s="253"/>
      <c r="H53" s="1199"/>
      <c r="I53" s="1200">
        <f t="shared" si="3"/>
        <v>0</v>
      </c>
    </row>
    <row r="54" spans="1:9" x14ac:dyDescent="0.2">
      <c r="A54" s="249"/>
      <c r="B54" s="253"/>
      <c r="C54" s="253"/>
      <c r="D54" s="1154"/>
      <c r="E54" s="1142"/>
      <c r="F54" s="253"/>
      <c r="G54" s="253"/>
      <c r="H54" s="1199"/>
      <c r="I54" s="1200">
        <f t="shared" si="3"/>
        <v>0</v>
      </c>
    </row>
    <row r="55" spans="1:9" x14ac:dyDescent="0.2">
      <c r="A55" s="249"/>
      <c r="B55" s="253"/>
      <c r="C55" s="253"/>
      <c r="D55" s="1154"/>
      <c r="E55" s="1142"/>
      <c r="F55" s="253"/>
      <c r="G55" s="253"/>
      <c r="H55" s="1199"/>
      <c r="I55" s="1200">
        <f t="shared" si="3"/>
        <v>0</v>
      </c>
    </row>
    <row r="56" spans="1:9" x14ac:dyDescent="0.2">
      <c r="A56" s="249"/>
      <c r="B56" s="253"/>
      <c r="C56" s="253"/>
      <c r="D56" s="1154"/>
      <c r="E56" s="1142"/>
      <c r="F56" s="253"/>
      <c r="G56" s="253"/>
      <c r="H56" s="1199"/>
      <c r="I56" s="1200">
        <f t="shared" si="3"/>
        <v>0</v>
      </c>
    </row>
    <row r="57" spans="1:9" x14ac:dyDescent="0.2">
      <c r="A57" s="249"/>
      <c r="B57" s="253"/>
      <c r="C57" s="253"/>
      <c r="D57" s="1154"/>
      <c r="E57" s="1142"/>
      <c r="F57" s="253"/>
      <c r="G57" s="253"/>
      <c r="H57" s="1199"/>
      <c r="I57" s="1200">
        <f t="shared" si="3"/>
        <v>0</v>
      </c>
    </row>
    <row r="58" spans="1:9" x14ac:dyDescent="0.2">
      <c r="A58" s="249"/>
      <c r="B58" s="253"/>
      <c r="C58" s="253"/>
      <c r="D58" s="1154"/>
      <c r="E58" s="1142"/>
      <c r="F58" s="253"/>
      <c r="G58" s="253"/>
      <c r="H58" s="1199"/>
      <c r="I58" s="1200">
        <f t="shared" si="3"/>
        <v>0</v>
      </c>
    </row>
    <row r="59" spans="1:9" x14ac:dyDescent="0.2">
      <c r="A59" s="249"/>
      <c r="B59" s="253"/>
      <c r="C59" s="253"/>
      <c r="D59" s="1154"/>
      <c r="E59" s="1142"/>
      <c r="F59" s="253"/>
      <c r="G59" s="253"/>
      <c r="H59" s="1199"/>
      <c r="I59" s="1200">
        <f t="shared" si="3"/>
        <v>0</v>
      </c>
    </row>
    <row r="60" spans="1:9" x14ac:dyDescent="0.2">
      <c r="A60" s="249"/>
      <c r="B60" s="253"/>
      <c r="C60" s="253"/>
      <c r="D60" s="1154"/>
      <c r="E60" s="1142"/>
      <c r="F60" s="253"/>
      <c r="G60" s="253"/>
      <c r="H60" s="1199"/>
      <c r="I60" s="1200">
        <f t="shared" si="3"/>
        <v>0</v>
      </c>
    </row>
    <row r="61" spans="1:9" ht="15.75" thickBot="1" x14ac:dyDescent="0.25">
      <c r="A61" s="277"/>
      <c r="B61" s="278"/>
      <c r="C61" s="278"/>
      <c r="D61" s="1161"/>
      <c r="E61" s="1145"/>
      <c r="F61" s="278"/>
      <c r="G61" s="278"/>
      <c r="H61" s="1201"/>
      <c r="I61" s="1202">
        <f t="shared" si="3"/>
        <v>0</v>
      </c>
    </row>
    <row r="62" spans="1:9" x14ac:dyDescent="0.2">
      <c r="B62" s="632"/>
      <c r="C62" s="632"/>
      <c r="D62" s="632"/>
      <c r="E62" s="632"/>
      <c r="F62" s="632"/>
      <c r="G62" s="632"/>
      <c r="H62" s="1216" t="s">
        <v>250</v>
      </c>
      <c r="I62" s="1208">
        <f>SUM(I49:I61)</f>
        <v>0</v>
      </c>
    </row>
    <row r="63" spans="1:9" x14ac:dyDescent="0.2">
      <c r="A63" s="265"/>
      <c r="B63" s="196"/>
      <c r="C63" s="196"/>
      <c r="D63" s="196"/>
      <c r="E63" s="196"/>
      <c r="F63" s="196"/>
      <c r="G63" s="196"/>
      <c r="H63" s="196"/>
      <c r="I63" s="303"/>
    </row>
    <row r="64" spans="1:9" ht="15.75" thickBot="1" x14ac:dyDescent="0.25">
      <c r="A64" s="120"/>
      <c r="B64" s="121"/>
      <c r="C64" s="121"/>
      <c r="D64" s="121"/>
      <c r="E64" s="121"/>
      <c r="F64" s="121"/>
      <c r="G64" s="121"/>
      <c r="H64" s="202"/>
      <c r="I64" s="256"/>
    </row>
    <row r="65" spans="1:9" ht="15.75" thickTop="1" x14ac:dyDescent="0.2">
      <c r="A65" s="1155" t="s">
        <v>242</v>
      </c>
      <c r="B65" s="1156"/>
      <c r="C65" s="1156"/>
      <c r="D65" s="1156"/>
      <c r="E65" s="1156"/>
      <c r="F65" s="1156"/>
      <c r="G65" s="1156"/>
      <c r="H65" s="1157"/>
      <c r="I65" s="1217">
        <f>I62+I45+I34+I15</f>
        <v>0</v>
      </c>
    </row>
    <row r="66" spans="1:9" ht="15.75" thickBot="1" x14ac:dyDescent="0.25">
      <c r="A66" s="1158"/>
      <c r="B66" s="1159"/>
      <c r="C66" s="1159"/>
      <c r="D66" s="1159"/>
      <c r="E66" s="1159"/>
      <c r="F66" s="1159"/>
      <c r="G66" s="1159"/>
      <c r="H66" s="1160"/>
      <c r="I66" s="306"/>
    </row>
    <row r="67" spans="1:9" ht="15.75" thickTop="1" x14ac:dyDescent="0.2"/>
  </sheetData>
  <customSheetViews>
    <customSheetView guid="{F2EF8C40-5F38-4711-A114-3A47916B87AA}" scale="60" showPageBreaks="1" view="pageBreakPreview" showRuler="0" topLeftCell="A18">
      <selection activeCell="D43" sqref="D43:E43"/>
      <pageMargins left="0.57999999999999996" right="0.49" top="1" bottom="1" header="0.5" footer="0.5"/>
      <pageSetup paperSize="9" scale="70" orientation="portrait" horizontalDpi="300" verticalDpi="300" r:id="rId1"/>
      <headerFooter alignWithMargins="0"/>
    </customSheetView>
  </customSheetViews>
  <mergeCells count="42">
    <mergeCell ref="A65:H65"/>
    <mergeCell ref="A66:H66"/>
    <mergeCell ref="D59:E59"/>
    <mergeCell ref="D60:E60"/>
    <mergeCell ref="D61:E61"/>
    <mergeCell ref="D55:E55"/>
    <mergeCell ref="D56:E56"/>
    <mergeCell ref="D57:E57"/>
    <mergeCell ref="D58:E58"/>
    <mergeCell ref="D51:E51"/>
    <mergeCell ref="D52:E52"/>
    <mergeCell ref="D53:E53"/>
    <mergeCell ref="D54:E54"/>
    <mergeCell ref="D48:E48"/>
    <mergeCell ref="D49:E49"/>
    <mergeCell ref="D50:E50"/>
    <mergeCell ref="A41:F41"/>
    <mergeCell ref="A42:F42"/>
    <mergeCell ref="A43:F43"/>
    <mergeCell ref="A44:F44"/>
    <mergeCell ref="A37:F37"/>
    <mergeCell ref="A38:F38"/>
    <mergeCell ref="A39:F39"/>
    <mergeCell ref="A40:F40"/>
    <mergeCell ref="A31:E31"/>
    <mergeCell ref="A32:E32"/>
    <mergeCell ref="A33:E33"/>
    <mergeCell ref="A27:E27"/>
    <mergeCell ref="A28:E28"/>
    <mergeCell ref="A29:E29"/>
    <mergeCell ref="A30:E30"/>
    <mergeCell ref="A18:E18"/>
    <mergeCell ref="A19:E19"/>
    <mergeCell ref="A20:E20"/>
    <mergeCell ref="A11:F11"/>
    <mergeCell ref="A12:F12"/>
    <mergeCell ref="A13:F13"/>
    <mergeCell ref="A14:F14"/>
    <mergeCell ref="A7:F7"/>
    <mergeCell ref="A8:F8"/>
    <mergeCell ref="A9:F9"/>
    <mergeCell ref="A10:F10"/>
  </mergeCells>
  <phoneticPr fontId="67" type="noConversion"/>
  <printOptions horizontalCentered="1"/>
  <pageMargins left="0.78740157480314965" right="0.47244094488188981" top="0.78740157480314965" bottom="0.78740157480314965" header="0.51181102362204722" footer="0.51181102362204722"/>
  <pageSetup paperSize="9" scale="65" orientation="portrait" horizontalDpi="300" verticalDpi="300" r:id="rId2"/>
  <headerFooter alignWithMargins="0"/>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43"/>
    <pageSetUpPr fitToPage="1"/>
  </sheetPr>
  <dimension ref="A1:H63"/>
  <sheetViews>
    <sheetView zoomScaleNormal="100" zoomScaleSheetLayoutView="90" workbookViewId="0">
      <selection activeCell="C9" sqref="C9"/>
    </sheetView>
  </sheetViews>
  <sheetFormatPr defaultRowHeight="15" x14ac:dyDescent="0.2"/>
  <cols>
    <col min="1" max="1" width="8.6640625" customWidth="1"/>
    <col min="2" max="2" width="13.88671875" customWidth="1"/>
    <col min="3" max="3" width="14" bestFit="1" customWidth="1"/>
    <col min="4" max="4" width="14.77734375" customWidth="1"/>
    <col min="5" max="5" width="28.109375" customWidth="1"/>
    <col min="6" max="6" width="6" customWidth="1"/>
    <col min="7" max="7" width="7.6640625" customWidth="1"/>
    <col min="8" max="8" width="12.109375" customWidth="1"/>
  </cols>
  <sheetData>
    <row r="1" spans="1:8" ht="18.75" thickTop="1" x14ac:dyDescent="0.2">
      <c r="A1" s="968" t="s">
        <v>36</v>
      </c>
      <c r="B1" s="191"/>
      <c r="C1" s="191"/>
      <c r="D1" s="191"/>
      <c r="E1" s="191"/>
      <c r="F1" s="191"/>
      <c r="G1" s="191"/>
      <c r="H1" s="192"/>
    </row>
    <row r="2" spans="1:8" ht="15.75" x14ac:dyDescent="0.2">
      <c r="A2" s="236" t="s">
        <v>240</v>
      </c>
      <c r="B2" s="194"/>
      <c r="C2" s="194"/>
      <c r="D2" s="194"/>
      <c r="E2" s="337" t="s">
        <v>255</v>
      </c>
      <c r="F2" s="194"/>
      <c r="G2" s="194"/>
      <c r="H2" s="195"/>
    </row>
    <row r="3" spans="1:8" x14ac:dyDescent="0.2">
      <c r="A3" s="193"/>
      <c r="B3" s="1162" t="s">
        <v>35</v>
      </c>
      <c r="C3" s="1162"/>
      <c r="D3" s="966">
        <f>'Input Data'!$D$21</f>
        <v>0</v>
      </c>
      <c r="E3" s="196" t="s">
        <v>198</v>
      </c>
      <c r="F3" s="967">
        <f>'Input Data'!$D$5</f>
        <v>0</v>
      </c>
      <c r="G3" s="194"/>
      <c r="H3" s="195"/>
    </row>
    <row r="4" spans="1:8" x14ac:dyDescent="0.2">
      <c r="A4" s="197" t="s">
        <v>37</v>
      </c>
      <c r="B4" s="198" t="s">
        <v>4</v>
      </c>
      <c r="C4" s="194" t="s">
        <v>38</v>
      </c>
      <c r="D4" s="199" t="s">
        <v>37</v>
      </c>
      <c r="E4" s="198" t="s">
        <v>4</v>
      </c>
      <c r="F4" s="194" t="s">
        <v>38</v>
      </c>
      <c r="G4" s="194"/>
      <c r="H4" s="195"/>
    </row>
    <row r="5" spans="1:8" x14ac:dyDescent="0.2">
      <c r="A5" s="200" t="s">
        <v>39</v>
      </c>
      <c r="B5" s="201"/>
      <c r="C5" s="201"/>
      <c r="D5" s="202" t="s">
        <v>40</v>
      </c>
      <c r="E5" s="201"/>
      <c r="F5" s="1163"/>
      <c r="G5" s="1164"/>
      <c r="H5" s="1165"/>
    </row>
    <row r="6" spans="1:8" x14ac:dyDescent="0.2">
      <c r="A6" s="200" t="s">
        <v>41</v>
      </c>
      <c r="B6" s="201"/>
      <c r="C6" s="201"/>
      <c r="D6" s="202" t="s">
        <v>42</v>
      </c>
      <c r="E6" s="203"/>
      <c r="F6" s="1163"/>
      <c r="G6" s="1164"/>
      <c r="H6" s="1165"/>
    </row>
    <row r="7" spans="1:8" x14ac:dyDescent="0.2">
      <c r="A7" s="200" t="s">
        <v>43</v>
      </c>
      <c r="B7" s="203"/>
      <c r="C7" s="201"/>
      <c r="D7" s="202" t="s">
        <v>44</v>
      </c>
      <c r="E7" s="203"/>
      <c r="F7" s="1163"/>
      <c r="G7" s="1164"/>
      <c r="H7" s="1165"/>
    </row>
    <row r="8" spans="1:8" ht="15.75" thickBot="1" x14ac:dyDescent="0.25">
      <c r="A8" s="204"/>
      <c r="B8" s="205"/>
      <c r="C8" s="205"/>
      <c r="D8" s="205"/>
      <c r="E8" s="205"/>
      <c r="F8" s="205"/>
      <c r="G8" s="205"/>
      <c r="H8" s="206"/>
    </row>
    <row r="9" spans="1:8" ht="16.5" thickTop="1" thickBot="1" x14ac:dyDescent="0.25">
      <c r="A9" s="372"/>
      <c r="B9" s="372"/>
      <c r="C9" s="372"/>
      <c r="D9" s="372"/>
      <c r="E9" s="372"/>
      <c r="F9" s="372"/>
      <c r="G9" s="372"/>
      <c r="H9" s="372"/>
    </row>
    <row r="10" spans="1:8" ht="15.75" thickTop="1" x14ac:dyDescent="0.2">
      <c r="A10" s="369" t="s">
        <v>199</v>
      </c>
      <c r="B10" s="370"/>
      <c r="C10" s="370"/>
      <c r="D10" s="370"/>
      <c r="E10" s="370"/>
      <c r="F10" s="370"/>
      <c r="G10" s="370"/>
      <c r="H10" s="371"/>
    </row>
    <row r="11" spans="1:8" ht="28.5" x14ac:dyDescent="0.2">
      <c r="A11" s="223" t="s">
        <v>4</v>
      </c>
      <c r="B11" s="224" t="s">
        <v>45</v>
      </c>
      <c r="C11" s="225" t="s">
        <v>28</v>
      </c>
      <c r="D11" s="225" t="s">
        <v>46</v>
      </c>
      <c r="E11" s="226" t="s">
        <v>47</v>
      </c>
      <c r="F11" s="225" t="s">
        <v>10</v>
      </c>
      <c r="G11" s="225" t="s">
        <v>5</v>
      </c>
      <c r="H11" s="210" t="s">
        <v>48</v>
      </c>
    </row>
    <row r="12" spans="1:8" x14ac:dyDescent="0.2">
      <c r="A12" s="211"/>
      <c r="B12" s="212"/>
      <c r="C12" s="213"/>
      <c r="D12" s="213"/>
      <c r="E12" s="213"/>
      <c r="F12" s="1231"/>
      <c r="G12" s="1220"/>
      <c r="H12" s="1221">
        <f t="shared" ref="H12:H21" si="0">F12*G12</f>
        <v>0</v>
      </c>
    </row>
    <row r="13" spans="1:8" x14ac:dyDescent="0.2">
      <c r="A13" s="214"/>
      <c r="B13" s="215"/>
      <c r="C13" s="216"/>
      <c r="D13" s="216"/>
      <c r="E13" s="216"/>
      <c r="F13" s="1232"/>
      <c r="G13" s="1222"/>
      <c r="H13" s="1223">
        <f t="shared" si="0"/>
        <v>0</v>
      </c>
    </row>
    <row r="14" spans="1:8" x14ac:dyDescent="0.2">
      <c r="A14" s="217"/>
      <c r="B14" s="215"/>
      <c r="C14" s="216"/>
      <c r="D14" s="216"/>
      <c r="E14" s="216"/>
      <c r="F14" s="1232"/>
      <c r="G14" s="1222"/>
      <c r="H14" s="1223">
        <f t="shared" si="0"/>
        <v>0</v>
      </c>
    </row>
    <row r="15" spans="1:8" x14ac:dyDescent="0.2">
      <c r="A15" s="217"/>
      <c r="B15" s="215"/>
      <c r="C15" s="216"/>
      <c r="D15" s="216"/>
      <c r="E15" s="216"/>
      <c r="F15" s="1232"/>
      <c r="G15" s="1222"/>
      <c r="H15" s="1223">
        <f t="shared" si="0"/>
        <v>0</v>
      </c>
    </row>
    <row r="16" spans="1:8" x14ac:dyDescent="0.2">
      <c r="A16" s="217"/>
      <c r="B16" s="215"/>
      <c r="C16" s="216"/>
      <c r="D16" s="216"/>
      <c r="E16" s="216"/>
      <c r="F16" s="1232"/>
      <c r="G16" s="1222"/>
      <c r="H16" s="1223">
        <f t="shared" si="0"/>
        <v>0</v>
      </c>
    </row>
    <row r="17" spans="1:8" x14ac:dyDescent="0.2">
      <c r="A17" s="217"/>
      <c r="B17" s="215"/>
      <c r="C17" s="216"/>
      <c r="D17" s="216"/>
      <c r="E17" s="216"/>
      <c r="F17" s="1232"/>
      <c r="G17" s="1222"/>
      <c r="H17" s="1223">
        <f t="shared" si="0"/>
        <v>0</v>
      </c>
    </row>
    <row r="18" spans="1:8" x14ac:dyDescent="0.2">
      <c r="A18" s="217"/>
      <c r="B18" s="215"/>
      <c r="C18" s="216"/>
      <c r="D18" s="216"/>
      <c r="E18" s="216"/>
      <c r="F18" s="1232"/>
      <c r="G18" s="1222"/>
      <c r="H18" s="1223">
        <f t="shared" si="0"/>
        <v>0</v>
      </c>
    </row>
    <row r="19" spans="1:8" x14ac:dyDescent="0.2">
      <c r="A19" s="217"/>
      <c r="B19" s="215"/>
      <c r="C19" s="216"/>
      <c r="D19" s="216"/>
      <c r="E19" s="216"/>
      <c r="F19" s="1232"/>
      <c r="G19" s="1222"/>
      <c r="H19" s="1223">
        <f t="shared" si="0"/>
        <v>0</v>
      </c>
    </row>
    <row r="20" spans="1:8" x14ac:dyDescent="0.2">
      <c r="A20" s="217"/>
      <c r="B20" s="215"/>
      <c r="C20" s="216"/>
      <c r="D20" s="216"/>
      <c r="E20" s="216"/>
      <c r="F20" s="1232"/>
      <c r="G20" s="1224"/>
      <c r="H20" s="1223">
        <f t="shared" si="0"/>
        <v>0</v>
      </c>
    </row>
    <row r="21" spans="1:8" ht="15.75" thickBot="1" x14ac:dyDescent="0.25">
      <c r="A21" s="218"/>
      <c r="B21" s="219"/>
      <c r="C21" s="220"/>
      <c r="D21" s="220"/>
      <c r="E21" s="220"/>
      <c r="F21" s="1233"/>
      <c r="G21" s="1225"/>
      <c r="H21" s="1226">
        <f t="shared" si="0"/>
        <v>0</v>
      </c>
    </row>
    <row r="22" spans="1:8" x14ac:dyDescent="0.2">
      <c r="A22" s="221"/>
      <c r="B22" s="222"/>
      <c r="C22" s="222"/>
      <c r="D22" s="222"/>
      <c r="E22" s="222"/>
      <c r="F22" s="222"/>
      <c r="G22" s="1227" t="s">
        <v>256</v>
      </c>
      <c r="H22" s="1228">
        <f>SUM(H12:H21)</f>
        <v>0</v>
      </c>
    </row>
    <row r="23" spans="1:8" ht="15.75" thickBot="1" x14ac:dyDescent="0.25">
      <c r="A23" s="204"/>
      <c r="B23" s="205"/>
      <c r="C23" s="205"/>
      <c r="D23" s="205"/>
      <c r="E23" s="205"/>
      <c r="F23" s="205"/>
      <c r="G23" s="486"/>
      <c r="H23" s="298"/>
    </row>
    <row r="24" spans="1:8" ht="16.5" thickTop="1" thickBot="1" x14ac:dyDescent="0.25">
      <c r="A24" s="372"/>
      <c r="B24" s="372"/>
      <c r="C24" s="372"/>
      <c r="D24" s="372"/>
      <c r="E24" s="372"/>
      <c r="F24" s="372"/>
      <c r="G24" s="373"/>
      <c r="H24" s="373"/>
    </row>
    <row r="25" spans="1:8" ht="16.5" thickTop="1" thickBot="1" x14ac:dyDescent="0.25">
      <c r="A25" s="372"/>
      <c r="B25" s="372"/>
      <c r="C25" s="372"/>
      <c r="D25" s="372"/>
      <c r="E25" s="372"/>
      <c r="F25" s="372"/>
      <c r="G25" s="373"/>
      <c r="H25" s="373"/>
    </row>
    <row r="26" spans="1:8" ht="15.75" thickTop="1" x14ac:dyDescent="0.2">
      <c r="A26" s="369" t="s">
        <v>273</v>
      </c>
      <c r="B26" s="370"/>
      <c r="C26" s="370"/>
      <c r="D26" s="370"/>
      <c r="E26" s="370"/>
      <c r="F26" s="370"/>
      <c r="G26" s="487"/>
      <c r="H26" s="371"/>
    </row>
    <row r="27" spans="1:8" ht="30" x14ac:dyDescent="0.2">
      <c r="A27" s="223" t="s">
        <v>4</v>
      </c>
      <c r="B27" s="224" t="s">
        <v>45</v>
      </c>
      <c r="C27" s="225" t="s">
        <v>28</v>
      </c>
      <c r="D27" s="225" t="s">
        <v>46</v>
      </c>
      <c r="E27" s="226" t="s">
        <v>47</v>
      </c>
      <c r="F27" s="225" t="s">
        <v>10</v>
      </c>
      <c r="G27" s="225" t="s">
        <v>5</v>
      </c>
      <c r="H27" s="231" t="s">
        <v>48</v>
      </c>
    </row>
    <row r="28" spans="1:8" x14ac:dyDescent="0.2">
      <c r="A28" s="211"/>
      <c r="B28" s="212"/>
      <c r="C28" s="213"/>
      <c r="D28" s="213"/>
      <c r="E28" s="213"/>
      <c r="F28" s="1231"/>
      <c r="G28" s="1220"/>
      <c r="H28" s="1221">
        <f t="shared" ref="H28:H41" si="1">F28*G28</f>
        <v>0</v>
      </c>
    </row>
    <row r="29" spans="1:8" x14ac:dyDescent="0.2">
      <c r="A29" s="214"/>
      <c r="B29" s="215"/>
      <c r="C29" s="216"/>
      <c r="D29" s="216"/>
      <c r="E29" s="216"/>
      <c r="F29" s="1232"/>
      <c r="G29" s="1222"/>
      <c r="H29" s="1223">
        <f t="shared" si="1"/>
        <v>0</v>
      </c>
    </row>
    <row r="30" spans="1:8" x14ac:dyDescent="0.2">
      <c r="A30" s="217"/>
      <c r="B30" s="215"/>
      <c r="C30" s="216"/>
      <c r="D30" s="216"/>
      <c r="E30" s="216"/>
      <c r="F30" s="1232"/>
      <c r="G30" s="1222"/>
      <c r="H30" s="1223">
        <f t="shared" si="1"/>
        <v>0</v>
      </c>
    </row>
    <row r="31" spans="1:8" x14ac:dyDescent="0.2">
      <c r="A31" s="217"/>
      <c r="B31" s="215"/>
      <c r="C31" s="216"/>
      <c r="D31" s="216"/>
      <c r="E31" s="216"/>
      <c r="F31" s="1232"/>
      <c r="G31" s="1222"/>
      <c r="H31" s="1223">
        <f t="shared" si="1"/>
        <v>0</v>
      </c>
    </row>
    <row r="32" spans="1:8" x14ac:dyDescent="0.2">
      <c r="A32" s="217"/>
      <c r="B32" s="215"/>
      <c r="C32" s="216"/>
      <c r="D32" s="216"/>
      <c r="E32" s="216"/>
      <c r="F32" s="1232"/>
      <c r="G32" s="1222"/>
      <c r="H32" s="1223">
        <f t="shared" si="1"/>
        <v>0</v>
      </c>
    </row>
    <row r="33" spans="1:8" x14ac:dyDescent="0.2">
      <c r="A33" s="217"/>
      <c r="B33" s="215"/>
      <c r="C33" s="216"/>
      <c r="D33" s="216"/>
      <c r="E33" s="216"/>
      <c r="F33" s="1232"/>
      <c r="G33" s="1222"/>
      <c r="H33" s="1223">
        <f t="shared" si="1"/>
        <v>0</v>
      </c>
    </row>
    <row r="34" spans="1:8" x14ac:dyDescent="0.2">
      <c r="A34" s="217"/>
      <c r="B34" s="215"/>
      <c r="C34" s="216"/>
      <c r="D34" s="216"/>
      <c r="E34" s="216"/>
      <c r="F34" s="1232"/>
      <c r="G34" s="1222"/>
      <c r="H34" s="1223">
        <f t="shared" si="1"/>
        <v>0</v>
      </c>
    </row>
    <row r="35" spans="1:8" x14ac:dyDescent="0.2">
      <c r="A35" s="217"/>
      <c r="B35" s="215"/>
      <c r="C35" s="216"/>
      <c r="D35" s="216"/>
      <c r="E35" s="216"/>
      <c r="F35" s="1232"/>
      <c r="G35" s="1222"/>
      <c r="H35" s="1223">
        <f t="shared" si="1"/>
        <v>0</v>
      </c>
    </row>
    <row r="36" spans="1:8" x14ac:dyDescent="0.2">
      <c r="A36" s="217"/>
      <c r="B36" s="215"/>
      <c r="C36" s="216"/>
      <c r="D36" s="216"/>
      <c r="E36" s="216"/>
      <c r="F36" s="1232"/>
      <c r="G36" s="1222"/>
      <c r="H36" s="1223">
        <f t="shared" si="1"/>
        <v>0</v>
      </c>
    </row>
    <row r="37" spans="1:8" x14ac:dyDescent="0.2">
      <c r="A37" s="217"/>
      <c r="B37" s="215"/>
      <c r="C37" s="216"/>
      <c r="D37" s="216"/>
      <c r="E37" s="216"/>
      <c r="F37" s="1232"/>
      <c r="G37" s="1222"/>
      <c r="H37" s="1223">
        <f t="shared" si="1"/>
        <v>0</v>
      </c>
    </row>
    <row r="38" spans="1:8" x14ac:dyDescent="0.2">
      <c r="A38" s="217"/>
      <c r="B38" s="215"/>
      <c r="C38" s="216"/>
      <c r="D38" s="216"/>
      <c r="E38" s="216"/>
      <c r="F38" s="1232"/>
      <c r="G38" s="1222"/>
      <c r="H38" s="1223">
        <f t="shared" si="1"/>
        <v>0</v>
      </c>
    </row>
    <row r="39" spans="1:8" x14ac:dyDescent="0.2">
      <c r="A39" s="217"/>
      <c r="B39" s="215"/>
      <c r="C39" s="216"/>
      <c r="D39" s="216"/>
      <c r="E39" s="216"/>
      <c r="F39" s="1232"/>
      <c r="G39" s="1222"/>
      <c r="H39" s="1223">
        <f t="shared" si="1"/>
        <v>0</v>
      </c>
    </row>
    <row r="40" spans="1:8" x14ac:dyDescent="0.2">
      <c r="A40" s="217"/>
      <c r="B40" s="215"/>
      <c r="C40" s="216"/>
      <c r="D40" s="216"/>
      <c r="E40" s="216"/>
      <c r="F40" s="1232"/>
      <c r="G40" s="1222"/>
      <c r="H40" s="1223">
        <f t="shared" si="1"/>
        <v>0</v>
      </c>
    </row>
    <row r="41" spans="1:8" ht="15.75" thickBot="1" x14ac:dyDescent="0.25">
      <c r="A41" s="218"/>
      <c r="B41" s="219"/>
      <c r="C41" s="220"/>
      <c r="D41" s="220"/>
      <c r="E41" s="220"/>
      <c r="F41" s="1233"/>
      <c r="G41" s="1229"/>
      <c r="H41" s="1226">
        <f t="shared" si="1"/>
        <v>0</v>
      </c>
    </row>
    <row r="42" spans="1:8" x14ac:dyDescent="0.2">
      <c r="A42" s="221"/>
      <c r="B42" s="222"/>
      <c r="C42" s="222"/>
      <c r="D42" s="222"/>
      <c r="E42" s="222"/>
      <c r="F42" s="222"/>
      <c r="G42" s="1227" t="s">
        <v>257</v>
      </c>
      <c r="H42" s="1228">
        <f>SUM(H28:H41)</f>
        <v>0</v>
      </c>
    </row>
    <row r="43" spans="1:8" x14ac:dyDescent="0.2">
      <c r="A43" s="227"/>
      <c r="B43" s="228"/>
      <c r="C43" s="228"/>
      <c r="D43" s="228"/>
      <c r="E43" s="228"/>
      <c r="F43" s="228"/>
      <c r="G43" s="488"/>
      <c r="H43" s="374"/>
    </row>
    <row r="44" spans="1:8" x14ac:dyDescent="0.2">
      <c r="A44" s="207" t="s">
        <v>274</v>
      </c>
      <c r="B44" s="208"/>
      <c r="C44" s="208"/>
      <c r="D44" s="208"/>
      <c r="E44" s="208"/>
      <c r="F44" s="208"/>
      <c r="G44" s="489"/>
      <c r="H44" s="209"/>
    </row>
    <row r="45" spans="1:8" ht="30" x14ac:dyDescent="0.2">
      <c r="A45" s="223" t="s">
        <v>4</v>
      </c>
      <c r="B45" s="224" t="s">
        <v>45</v>
      </c>
      <c r="C45" s="225" t="s">
        <v>28</v>
      </c>
      <c r="D45" s="225" t="s">
        <v>46</v>
      </c>
      <c r="E45" s="226" t="s">
        <v>47</v>
      </c>
      <c r="F45" s="225" t="s">
        <v>10</v>
      </c>
      <c r="G45" s="225" t="s">
        <v>5</v>
      </c>
      <c r="H45" s="231" t="s">
        <v>48</v>
      </c>
    </row>
    <row r="46" spans="1:8" x14ac:dyDescent="0.2">
      <c r="A46" s="211"/>
      <c r="B46" s="212"/>
      <c r="C46" s="213"/>
      <c r="D46" s="213"/>
      <c r="E46" s="213"/>
      <c r="F46" s="1231"/>
      <c r="G46" s="1220"/>
      <c r="H46" s="1221">
        <f t="shared" ref="H46:H59" si="2">F46*G46</f>
        <v>0</v>
      </c>
    </row>
    <row r="47" spans="1:8" x14ac:dyDescent="0.2">
      <c r="A47" s="214"/>
      <c r="B47" s="215"/>
      <c r="C47" s="216"/>
      <c r="D47" s="216"/>
      <c r="E47" s="216"/>
      <c r="F47" s="1232"/>
      <c r="G47" s="1222"/>
      <c r="H47" s="1223">
        <f t="shared" si="2"/>
        <v>0</v>
      </c>
    </row>
    <row r="48" spans="1:8" x14ac:dyDescent="0.2">
      <c r="A48" s="217"/>
      <c r="B48" s="215"/>
      <c r="C48" s="216"/>
      <c r="D48" s="216"/>
      <c r="E48" s="216"/>
      <c r="F48" s="1232"/>
      <c r="G48" s="1222"/>
      <c r="H48" s="1223">
        <f t="shared" si="2"/>
        <v>0</v>
      </c>
    </row>
    <row r="49" spans="1:8" x14ac:dyDescent="0.2">
      <c r="A49" s="217"/>
      <c r="B49" s="215"/>
      <c r="C49" s="216"/>
      <c r="D49" s="216"/>
      <c r="E49" s="216"/>
      <c r="F49" s="1232"/>
      <c r="G49" s="1222"/>
      <c r="H49" s="1223">
        <f t="shared" si="2"/>
        <v>0</v>
      </c>
    </row>
    <row r="50" spans="1:8" x14ac:dyDescent="0.2">
      <c r="A50" s="217"/>
      <c r="B50" s="215"/>
      <c r="C50" s="216"/>
      <c r="D50" s="216"/>
      <c r="E50" s="216"/>
      <c r="F50" s="1232"/>
      <c r="G50" s="1222"/>
      <c r="H50" s="1223">
        <f t="shared" si="2"/>
        <v>0</v>
      </c>
    </row>
    <row r="51" spans="1:8" x14ac:dyDescent="0.2">
      <c r="A51" s="217"/>
      <c r="B51" s="215"/>
      <c r="C51" s="216"/>
      <c r="D51" s="216"/>
      <c r="E51" s="216"/>
      <c r="F51" s="1232"/>
      <c r="G51" s="1222"/>
      <c r="H51" s="1223">
        <f t="shared" si="2"/>
        <v>0</v>
      </c>
    </row>
    <row r="52" spans="1:8" x14ac:dyDescent="0.2">
      <c r="A52" s="217"/>
      <c r="B52" s="215"/>
      <c r="C52" s="216"/>
      <c r="D52" s="216"/>
      <c r="E52" s="216"/>
      <c r="F52" s="1232"/>
      <c r="G52" s="1222"/>
      <c r="H52" s="1223">
        <f t="shared" si="2"/>
        <v>0</v>
      </c>
    </row>
    <row r="53" spans="1:8" x14ac:dyDescent="0.2">
      <c r="A53" s="217"/>
      <c r="B53" s="215"/>
      <c r="C53" s="216"/>
      <c r="D53" s="216"/>
      <c r="E53" s="216"/>
      <c r="F53" s="1232"/>
      <c r="G53" s="1222"/>
      <c r="H53" s="1223">
        <f t="shared" si="2"/>
        <v>0</v>
      </c>
    </row>
    <row r="54" spans="1:8" x14ac:dyDescent="0.2">
      <c r="A54" s="217"/>
      <c r="B54" s="215"/>
      <c r="C54" s="216"/>
      <c r="D54" s="216"/>
      <c r="E54" s="216"/>
      <c r="F54" s="1232"/>
      <c r="G54" s="1222"/>
      <c r="H54" s="1223">
        <f t="shared" si="2"/>
        <v>0</v>
      </c>
    </row>
    <row r="55" spans="1:8" x14ac:dyDescent="0.2">
      <c r="A55" s="217"/>
      <c r="B55" s="215"/>
      <c r="C55" s="216"/>
      <c r="D55" s="216"/>
      <c r="E55" s="216"/>
      <c r="F55" s="1232"/>
      <c r="G55" s="1222"/>
      <c r="H55" s="1223">
        <f t="shared" si="2"/>
        <v>0</v>
      </c>
    </row>
    <row r="56" spans="1:8" x14ac:dyDescent="0.2">
      <c r="A56" s="217"/>
      <c r="B56" s="215"/>
      <c r="C56" s="216"/>
      <c r="D56" s="216"/>
      <c r="E56" s="216"/>
      <c r="F56" s="1232"/>
      <c r="G56" s="1222"/>
      <c r="H56" s="1223">
        <f t="shared" si="2"/>
        <v>0</v>
      </c>
    </row>
    <row r="57" spans="1:8" x14ac:dyDescent="0.2">
      <c r="A57" s="217"/>
      <c r="B57" s="215"/>
      <c r="C57" s="216"/>
      <c r="D57" s="216"/>
      <c r="E57" s="216"/>
      <c r="F57" s="1232"/>
      <c r="G57" s="1222"/>
      <c r="H57" s="1223">
        <f t="shared" si="2"/>
        <v>0</v>
      </c>
    </row>
    <row r="58" spans="1:8" x14ac:dyDescent="0.2">
      <c r="A58" s="217"/>
      <c r="B58" s="215"/>
      <c r="C58" s="216"/>
      <c r="D58" s="216"/>
      <c r="E58" s="216"/>
      <c r="F58" s="1232"/>
      <c r="G58" s="1222"/>
      <c r="H58" s="1223">
        <f t="shared" si="2"/>
        <v>0</v>
      </c>
    </row>
    <row r="59" spans="1:8" ht="15.75" thickBot="1" x14ac:dyDescent="0.25">
      <c r="A59" s="218"/>
      <c r="B59" s="219"/>
      <c r="C59" s="220"/>
      <c r="D59" s="220"/>
      <c r="E59" s="220"/>
      <c r="F59" s="1233"/>
      <c r="G59" s="1229"/>
      <c r="H59" s="1226">
        <f t="shared" si="2"/>
        <v>0</v>
      </c>
    </row>
    <row r="60" spans="1:8" x14ac:dyDescent="0.2">
      <c r="A60" s="221"/>
      <c r="B60" s="222"/>
      <c r="C60" s="222"/>
      <c r="D60" s="222"/>
      <c r="E60" s="222"/>
      <c r="F60" s="222"/>
      <c r="G60" s="1227" t="s">
        <v>258</v>
      </c>
      <c r="H60" s="1228">
        <f>SUM(H46:H59)</f>
        <v>0</v>
      </c>
    </row>
    <row r="61" spans="1:8" ht="15.75" thickBot="1" x14ac:dyDescent="0.25">
      <c r="A61" s="200"/>
      <c r="B61" s="202"/>
      <c r="C61" s="202"/>
      <c r="D61" s="202"/>
      <c r="E61" s="202"/>
      <c r="F61" s="202"/>
      <c r="G61" s="490"/>
      <c r="H61" s="375"/>
    </row>
    <row r="62" spans="1:8" ht="15.75" thickBot="1" x14ac:dyDescent="0.25">
      <c r="A62" s="376"/>
      <c r="B62" s="377"/>
      <c r="C62" s="377"/>
      <c r="D62" s="377"/>
      <c r="E62" s="378"/>
      <c r="F62" s="378"/>
      <c r="G62" s="491" t="s">
        <v>239</v>
      </c>
      <c r="H62" s="1230">
        <f>H42+H60</f>
        <v>0</v>
      </c>
    </row>
    <row r="63" spans="1:8" ht="15.75" thickTop="1" x14ac:dyDescent="0.2"/>
  </sheetData>
  <customSheetViews>
    <customSheetView guid="{F2EF8C40-5F38-4711-A114-3A47916B87AA}" scale="75" showPageBreaks="1" printArea="1" showRuler="0" topLeftCell="A49">
      <selection activeCell="H21" sqref="H21"/>
      <pageMargins left="0.94488188976377963" right="0.74803149606299213" top="0.98425196850393704" bottom="0.98425196850393704" header="0.51181102362204722" footer="0.51181102362204722"/>
      <pageSetup paperSize="9" scale="75" orientation="portrait" horizontalDpi="4294967293" verticalDpi="200" r:id="rId1"/>
      <headerFooter alignWithMargins="0"/>
    </customSheetView>
  </customSheetViews>
  <mergeCells count="4">
    <mergeCell ref="B3:C3"/>
    <mergeCell ref="F5:H5"/>
    <mergeCell ref="F6:H6"/>
    <mergeCell ref="F7:H7"/>
  </mergeCells>
  <phoneticPr fontId="67" type="noConversion"/>
  <printOptions horizontalCentered="1"/>
  <pageMargins left="0.74803149606299213" right="0.74803149606299213" top="0.78740157480314965" bottom="0.78740157480314965" header="0.51181102362204722" footer="0.51181102362204722"/>
  <pageSetup paperSize="9" scale="68"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Notes</vt:lpstr>
      <vt:lpstr>Input Data</vt:lpstr>
      <vt:lpstr>Stuct Eng Build Invoice</vt:lpstr>
      <vt:lpstr>Scales</vt:lpstr>
      <vt:lpstr>Previous Payments</vt:lpstr>
      <vt:lpstr>Travelling &amp; Subsistence</vt:lpstr>
      <vt:lpstr>Trip Sheet</vt:lpstr>
      <vt:lpstr>Typing, Duplicating, &amp; Printing</vt:lpstr>
      <vt:lpstr>Time Based</vt:lpstr>
      <vt:lpstr>Site staff &amp; Other</vt:lpstr>
      <vt:lpstr>Non Taxable</vt:lpstr>
      <vt:lpstr>Summary A3</vt:lpstr>
      <vt:lpstr>'Input Data'!Print_Area</vt:lpstr>
      <vt:lpstr>'Site staff &amp; Other'!Print_Area</vt:lpstr>
      <vt:lpstr>'Stuct Eng Build Invoice'!Print_Area</vt:lpstr>
      <vt:lpstr>'Time Based'!Print_Area</vt:lpstr>
      <vt:lpstr>'Travelling &amp; Subsistence'!Print_Area</vt:lpstr>
      <vt:lpstr>'Typing, Duplicating, &amp; Printing'!Print_Area</vt:lpstr>
      <vt:lpstr>'Stuct Eng Build Invoice'!Print_Titles</vt:lpstr>
      <vt:lpstr>SCALE_2007B</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Charles Beaurain</cp:lastModifiedBy>
  <cp:lastPrinted>2011-05-26T09:15:50Z</cp:lastPrinted>
  <dcterms:created xsi:type="dcterms:W3CDTF">2000-04-06T11:32:49Z</dcterms:created>
  <dcterms:modified xsi:type="dcterms:W3CDTF">2012-11-12T12:50:50Z</dcterms:modified>
</cp:coreProperties>
</file>